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75" windowWidth="9570" windowHeight="2910" tabRatio="599" activeTab="0"/>
  </bookViews>
  <sheets>
    <sheet name="CAUL STATS 1997 - PUBLISHED" sheetId="1" r:id="rId1"/>
  </sheets>
  <definedNames>
    <definedName name="_xlnm.Print_Titles" localSheetId="0">'CAUL STATS 1997 - PUBLISHED'!$A:$A,'CAUL STATS 1997 - PUBLISHED'!$1:$3</definedName>
    <definedName name="SPSS">'CAUL STATS 1997 - PUBLISHED'!#REF!</definedName>
  </definedNames>
  <calcPr fullCalcOnLoad="1"/>
</workbook>
</file>

<file path=xl/sharedStrings.xml><?xml version="1.0" encoding="utf-8"?>
<sst xmlns="http://schemas.openxmlformats.org/spreadsheetml/2006/main" count="168" uniqueCount="118">
  <si>
    <t>LIBRARY ORGANISATION: COLUMNS 1-5</t>
  </si>
  <si>
    <t>LIBRARY STAFF: COLUMNS 6-11</t>
  </si>
  <si>
    <t>LIBRARY SERVICES: COLUMNS 16-21</t>
  </si>
  <si>
    <t>INFORMATION RESOURCES: COLUMNS 22-25</t>
  </si>
  <si>
    <t>LIBRARY EXPENDITURE: COLUMNS 44-51</t>
  </si>
  <si>
    <t>INSTITUTIONAL POPULATION: COLUMNS 52-67</t>
  </si>
  <si>
    <t>1997 ACADEMIC LIBRARIES</t>
  </si>
  <si>
    <t>LIBRARY ORGANIZATION</t>
  </si>
  <si>
    <t>Number of Libraries</t>
  </si>
  <si>
    <t>Opening Hours</t>
  </si>
  <si>
    <t>Study Seats</t>
  </si>
  <si>
    <t>Casual Seats</t>
  </si>
  <si>
    <t>Classroom Seats</t>
  </si>
  <si>
    <t>LIBRARY STAFF</t>
  </si>
  <si>
    <t>Professional library positions</t>
  </si>
  <si>
    <t>Para-prof library positions</t>
  </si>
  <si>
    <t>Library support positions</t>
  </si>
  <si>
    <t>Other prof positions</t>
  </si>
  <si>
    <t>Other positions</t>
  </si>
  <si>
    <t>Total Staff</t>
  </si>
  <si>
    <t>LIBRARY SERVICES</t>
  </si>
  <si>
    <t>Document Delivery Services</t>
  </si>
  <si>
    <t>Original items supplied</t>
  </si>
  <si>
    <t>Pc/Elect items supplied</t>
  </si>
  <si>
    <t>Total items supplied</t>
  </si>
  <si>
    <t>Original items received</t>
  </si>
  <si>
    <t>Pc/Elect items received</t>
  </si>
  <si>
    <t xml:space="preserve">Total items received </t>
  </si>
  <si>
    <t>INFORMATION RESOURCES</t>
  </si>
  <si>
    <t>Non-serial Items</t>
  </si>
  <si>
    <t>Purchased</t>
  </si>
  <si>
    <t>Gift or exchange</t>
  </si>
  <si>
    <t>Withdrawn</t>
  </si>
  <si>
    <t>Total Non-serial items</t>
  </si>
  <si>
    <t>LIBRARY EXPENDITURE</t>
  </si>
  <si>
    <t>Non-Serials</t>
  </si>
  <si>
    <t>Serials subs</t>
  </si>
  <si>
    <t>Binding</t>
  </si>
  <si>
    <t>Other - operating expenses</t>
  </si>
  <si>
    <t>Salaries</t>
  </si>
  <si>
    <t>Total library expenditure</t>
  </si>
  <si>
    <t>INSTITUTIONAL POPULATION</t>
  </si>
  <si>
    <t>Academic Staff</t>
  </si>
  <si>
    <t>F/T &amp; fract F/T (persons)</t>
  </si>
  <si>
    <t>F/T, fractF/T, casual (FTE)</t>
  </si>
  <si>
    <t>Other Staff</t>
  </si>
  <si>
    <t>Students - Higher Degree</t>
  </si>
  <si>
    <t>Persons</t>
  </si>
  <si>
    <t>EFTSU</t>
  </si>
  <si>
    <t>Students - Other Tertiary</t>
  </si>
  <si>
    <t>Students -Non Tertiary</t>
  </si>
  <si>
    <t>Total Students (persons)</t>
  </si>
  <si>
    <t>Total Students (EFTSU)</t>
  </si>
  <si>
    <t>External Students</t>
  </si>
  <si>
    <t>Institution Population</t>
  </si>
  <si>
    <t xml:space="preserve">Australian Catholic University </t>
  </si>
  <si>
    <t>AUSTRALIAN CAPITAL TERRITORY</t>
  </si>
  <si>
    <t>Australian Defence Force Academy</t>
  </si>
  <si>
    <t>Australian National University</t>
  </si>
  <si>
    <t>University of Canberra</t>
  </si>
  <si>
    <t>NA</t>
  </si>
  <si>
    <t>NEW SOUTH WALES</t>
  </si>
  <si>
    <t>Avondale College</t>
  </si>
  <si>
    <t>Charles Sturt University</t>
  </si>
  <si>
    <t>Macquarie University</t>
  </si>
  <si>
    <t>Southern Cross University</t>
  </si>
  <si>
    <t>University of New England</t>
  </si>
  <si>
    <t>University of New South Wales</t>
  </si>
  <si>
    <t>University of Newcastle</t>
  </si>
  <si>
    <t>University of Sydney</t>
  </si>
  <si>
    <t>University of Technology, Sydney</t>
  </si>
  <si>
    <t>University of Western Sydney</t>
  </si>
  <si>
    <t>University of Wollongong</t>
  </si>
  <si>
    <t>NORTHERN TERRITORY</t>
  </si>
  <si>
    <t>Northern Territory University</t>
  </si>
  <si>
    <t>QUEENSLAND</t>
  </si>
  <si>
    <t>Bond University</t>
  </si>
  <si>
    <t>Central Queensland University</t>
  </si>
  <si>
    <t>Griffith University</t>
  </si>
  <si>
    <t>James Cook University of North Queensland</t>
  </si>
  <si>
    <t>Queensland University of Technology</t>
  </si>
  <si>
    <t>University of Queensland</t>
  </si>
  <si>
    <t>University of Southern Queensland</t>
  </si>
  <si>
    <t>SOUTH AUSTRALIA</t>
  </si>
  <si>
    <t>Flinders University of South Australia</t>
  </si>
  <si>
    <t>University of Adelaide</t>
  </si>
  <si>
    <t>University of South Australia</t>
  </si>
  <si>
    <t>TASMANIA</t>
  </si>
  <si>
    <t>University of Tasmania</t>
  </si>
  <si>
    <t>VICTORIA</t>
  </si>
  <si>
    <t>Deakin University Library</t>
  </si>
  <si>
    <t>La Trobe University</t>
  </si>
  <si>
    <t>Monash University</t>
  </si>
  <si>
    <t>Royal Melbourne Institute of Technology</t>
  </si>
  <si>
    <t>Swinburne University of Technology</t>
  </si>
  <si>
    <t>University of Ballarat</t>
  </si>
  <si>
    <t>University of Melbourne</t>
  </si>
  <si>
    <t>Victoria University of Technology</t>
  </si>
  <si>
    <t>Victorian College of the Arts (Univ Melb)</t>
  </si>
  <si>
    <t>WESTERN AUSTRALIA</t>
  </si>
  <si>
    <t>Curtin University of Technology</t>
  </si>
  <si>
    <t>Edith Cowan University</t>
  </si>
  <si>
    <t>Murdoch University</t>
  </si>
  <si>
    <t>University of Western Australia</t>
  </si>
  <si>
    <t>Mean</t>
  </si>
  <si>
    <t>Median</t>
  </si>
  <si>
    <t>Lower Quartile</t>
  </si>
  <si>
    <t>Upper Quartile</t>
  </si>
  <si>
    <t>Valid number</t>
  </si>
  <si>
    <t>NEW ZEALAND</t>
  </si>
  <si>
    <t>Lincoln University</t>
  </si>
  <si>
    <t>Massey University</t>
  </si>
  <si>
    <t>University of Auckland</t>
  </si>
  <si>
    <t>University of Canterbury</t>
  </si>
  <si>
    <t>University of Otago</t>
  </si>
  <si>
    <t>University of Waikato</t>
  </si>
  <si>
    <t>Victoria University of Wellington</t>
  </si>
  <si>
    <t>Total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</si>
</sst>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hh:mm:ss"/>
    <numFmt numFmtId="174" formatCode="#.00"/>
    <numFmt numFmtId="175" formatCode="#.0"/>
    <numFmt numFmtId="176" formatCode="0.0"/>
    <numFmt numFmtId="177" formatCode="&quot;$&quot;#,##0"/>
    <numFmt numFmtId="178" formatCode="_(* #,##0_);_(* \(#,##0\);_(* &quot;-&quot;??_);_(@_)"/>
  </numFmts>
  <fonts count="11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u val="single"/>
      <sz val="8"/>
      <color indexed="12"/>
      <name val="Courier"/>
      <family val="0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  <bgColor indexed="26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/>
    </xf>
    <xf numFmtId="1" fontId="8" fillId="3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176" fontId="8" fillId="3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" fontId="6" fillId="0" borderId="2" xfId="0" applyNumberFormat="1" applyFont="1" applyBorder="1" applyAlignment="1" applyProtection="1">
      <alignment horizontal="right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176" fontId="6" fillId="0" borderId="2" xfId="0" applyNumberFormat="1" applyFont="1" applyBorder="1" applyAlignment="1" applyProtection="1">
      <alignment horizontal="right"/>
      <protection locked="0"/>
    </xf>
    <xf numFmtId="1" fontId="6" fillId="5" borderId="2" xfId="0" applyNumberFormat="1" applyFont="1" applyFill="1" applyBorder="1" applyAlignment="1" applyProtection="1">
      <alignment horizontal="right"/>
      <protection locked="0"/>
    </xf>
    <xf numFmtId="177" fontId="6" fillId="0" borderId="2" xfId="0" applyNumberFormat="1" applyFont="1" applyBorder="1" applyAlignment="1" applyProtection="1">
      <alignment horizontal="right"/>
      <protection locked="0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 horizontal="right"/>
    </xf>
    <xf numFmtId="176" fontId="6" fillId="0" borderId="2" xfId="0" applyNumberFormat="1" applyFont="1" applyBorder="1" applyAlignment="1" applyProtection="1">
      <alignment/>
      <protection locked="0"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 applyProtection="1">
      <alignment horizontal="right"/>
      <protection locked="0"/>
    </xf>
    <xf numFmtId="3" fontId="6" fillId="5" borderId="2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8" fillId="3" borderId="4" xfId="0" applyFont="1" applyFill="1" applyBorder="1" applyAlignment="1">
      <alignment/>
    </xf>
    <xf numFmtId="0" fontId="8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5" borderId="2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2" fontId="6" fillId="0" borderId="7" xfId="0" applyNumberFormat="1" applyFont="1" applyBorder="1" applyAlignment="1" applyProtection="1">
      <alignment horizontal="right"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76" fontId="6" fillId="0" borderId="7" xfId="0" applyNumberFormat="1" applyFont="1" applyBorder="1" applyAlignment="1" applyProtection="1">
      <alignment horizontal="right"/>
      <protection locked="0"/>
    </xf>
    <xf numFmtId="1" fontId="6" fillId="5" borderId="7" xfId="0" applyNumberFormat="1" applyFont="1" applyFill="1" applyBorder="1" applyAlignment="1" applyProtection="1">
      <alignment horizontal="right"/>
      <protection locked="0"/>
    </xf>
    <xf numFmtId="177" fontId="6" fillId="0" borderId="7" xfId="0" applyNumberFormat="1" applyFont="1" applyBorder="1" applyAlignment="1" applyProtection="1">
      <alignment horizontal="right"/>
      <protection locked="0"/>
    </xf>
    <xf numFmtId="0" fontId="5" fillId="0" borderId="8" xfId="0" applyFont="1" applyBorder="1" applyAlignment="1">
      <alignment/>
    </xf>
    <xf numFmtId="0" fontId="1" fillId="0" borderId="6" xfId="0" applyFont="1" applyBorder="1" applyAlignment="1">
      <alignment/>
    </xf>
    <xf numFmtId="1" fontId="6" fillId="6" borderId="7" xfId="0" applyNumberFormat="1" applyFont="1" applyFill="1" applyBorder="1" applyAlignment="1" applyProtection="1">
      <alignment horizontal="right"/>
      <protection locked="0"/>
    </xf>
    <xf numFmtId="0" fontId="6" fillId="7" borderId="2" xfId="0" applyFont="1" applyFill="1" applyBorder="1" applyAlignment="1">
      <alignment horizontal="right"/>
    </xf>
    <xf numFmtId="0" fontId="6" fillId="8" borderId="2" xfId="0" applyFont="1" applyFill="1" applyBorder="1" applyAlignment="1">
      <alignment horizontal="right"/>
    </xf>
    <xf numFmtId="2" fontId="6" fillId="8" borderId="2" xfId="0" applyNumberFormat="1" applyFont="1" applyFill="1" applyBorder="1" applyAlignment="1">
      <alignment horizontal="right"/>
    </xf>
    <xf numFmtId="1" fontId="6" fillId="8" borderId="2" xfId="0" applyNumberFormat="1" applyFont="1" applyFill="1" applyBorder="1" applyAlignment="1">
      <alignment horizontal="right"/>
    </xf>
    <xf numFmtId="176" fontId="6" fillId="8" borderId="2" xfId="0" applyNumberFormat="1" applyFont="1" applyFill="1" applyBorder="1" applyAlignment="1">
      <alignment horizontal="right"/>
    </xf>
    <xf numFmtId="0" fontId="6" fillId="5" borderId="2" xfId="0" applyFont="1" applyFill="1" applyBorder="1" applyAlignment="1">
      <alignment horizontal="right"/>
    </xf>
    <xf numFmtId="0" fontId="6" fillId="8" borderId="0" xfId="0" applyFont="1" applyFill="1" applyBorder="1" applyAlignment="1">
      <alignment/>
    </xf>
    <xf numFmtId="0" fontId="6" fillId="7" borderId="5" xfId="0" applyFont="1" applyFill="1" applyBorder="1" applyAlignment="1">
      <alignment horizontal="right"/>
    </xf>
    <xf numFmtId="0" fontId="6" fillId="7" borderId="9" xfId="0" applyFont="1" applyFill="1" applyBorder="1" applyAlignment="1">
      <alignment horizontal="right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8" fillId="3" borderId="1" xfId="0" applyNumberFormat="1" applyFont="1" applyFill="1" applyBorder="1" applyAlignment="1">
      <alignment/>
    </xf>
    <xf numFmtId="177" fontId="6" fillId="8" borderId="2" xfId="0" applyNumberFormat="1" applyFont="1" applyFill="1" applyBorder="1" applyAlignment="1" applyProtection="1">
      <alignment horizontal="right"/>
      <protection locked="0"/>
    </xf>
    <xf numFmtId="0" fontId="6" fillId="8" borderId="2" xfId="0" applyFont="1" applyFill="1" applyBorder="1" applyAlignment="1">
      <alignment/>
    </xf>
    <xf numFmtId="1" fontId="6" fillId="3" borderId="2" xfId="0" applyNumberFormat="1" applyFont="1" applyFill="1" applyBorder="1" applyAlignment="1">
      <alignment horizontal="right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 applyProtection="1">
      <alignment horizontal="center" vertical="center" textRotation="90" wrapText="1"/>
      <protection locked="0"/>
    </xf>
    <xf numFmtId="0" fontId="8" fillId="5" borderId="11" xfId="0" applyFont="1" applyFill="1" applyBorder="1" applyAlignment="1" applyProtection="1">
      <alignment horizontal="center" vertical="center" textRotation="90" wrapText="1"/>
      <protection locked="0"/>
    </xf>
    <xf numFmtId="1" fontId="8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1" fontId="8" fillId="3" borderId="1" xfId="0" applyNumberFormat="1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6" fillId="7" borderId="7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"/>
  <cols>
    <col min="1" max="1" width="38.28125" style="38" customWidth="1"/>
    <col min="2" max="2" width="3.57421875" style="31" customWidth="1"/>
    <col min="3" max="3" width="6.57421875" style="21" customWidth="1"/>
    <col min="4" max="4" width="8.7109375" style="21" customWidth="1"/>
    <col min="5" max="5" width="6.57421875" style="21" customWidth="1"/>
    <col min="6" max="6" width="7.7109375" style="21" customWidth="1"/>
    <col min="7" max="7" width="6.57421875" style="21" customWidth="1"/>
    <col min="8" max="8" width="3.57421875" style="31" customWidth="1"/>
    <col min="9" max="9" width="7.7109375" style="21" customWidth="1"/>
    <col min="10" max="10" width="6.57421875" style="21" customWidth="1"/>
    <col min="11" max="11" width="7.57421875" style="21" customWidth="1"/>
    <col min="12" max="13" width="6.57421875" style="21" customWidth="1"/>
    <col min="14" max="14" width="8.140625" style="21" customWidth="1"/>
    <col min="15" max="15" width="3.57421875" style="31" customWidth="1"/>
    <col min="16" max="16" width="2.57421875" style="21" customWidth="1"/>
    <col min="17" max="17" width="7.421875" style="21" customWidth="1"/>
    <col min="18" max="18" width="8.00390625" style="21" customWidth="1"/>
    <col min="19" max="19" width="7.8515625" style="21" customWidth="1"/>
    <col min="20" max="20" width="7.421875" style="21" customWidth="1"/>
    <col min="21" max="21" width="7.8515625" style="21" customWidth="1"/>
    <col min="22" max="22" width="7.57421875" style="21" customWidth="1"/>
    <col min="23" max="23" width="3.57421875" style="31" customWidth="1"/>
    <col min="24" max="24" width="2.57421875" style="21" customWidth="1"/>
    <col min="25" max="27" width="8.57421875" style="21" customWidth="1"/>
    <col min="28" max="28" width="10.7109375" style="21" customWidth="1"/>
    <col min="29" max="29" width="3.57421875" style="31" customWidth="1"/>
    <col min="30" max="32" width="13.00390625" style="21" customWidth="1"/>
    <col min="33" max="33" width="12.57421875" style="21" customWidth="1"/>
    <col min="34" max="34" width="13.7109375" style="21" customWidth="1"/>
    <col min="35" max="35" width="13.421875" style="21" customWidth="1"/>
    <col min="36" max="36" width="3.57421875" style="31" customWidth="1"/>
    <col min="37" max="37" width="2.57421875" style="21" customWidth="1"/>
    <col min="38" max="39" width="7.421875" style="21" customWidth="1"/>
    <col min="40" max="40" width="2.57421875" style="21" customWidth="1"/>
    <col min="41" max="42" width="6.57421875" style="21" customWidth="1"/>
    <col min="43" max="43" width="2.57421875" style="21" customWidth="1"/>
    <col min="44" max="44" width="7.7109375" style="62" customWidth="1"/>
    <col min="45" max="45" width="7.57421875" style="62" customWidth="1"/>
    <col min="46" max="46" width="2.57421875" style="21" customWidth="1"/>
    <col min="47" max="47" width="8.421875" style="62" customWidth="1"/>
    <col min="48" max="48" width="8.140625" style="62" customWidth="1"/>
    <col min="49" max="49" width="2.57421875" style="21" customWidth="1"/>
    <col min="50" max="50" width="7.140625" style="21" customWidth="1"/>
    <col min="51" max="51" width="6.57421875" style="21" customWidth="1"/>
    <col min="52" max="52" width="7.57421875" style="21" customWidth="1"/>
    <col min="53" max="53" width="7.8515625" style="21" customWidth="1"/>
    <col min="54" max="54" width="2.57421875" style="21" customWidth="1"/>
    <col min="55" max="56" width="6.57421875" style="21" customWidth="1"/>
    <col min="57" max="57" width="2.57421875" style="21" customWidth="1"/>
    <col min="58" max="58" width="8.57421875" style="21" customWidth="1"/>
    <col min="59" max="59" width="8.8515625" style="21" customWidth="1"/>
    <col min="60" max="16384" width="9.00390625" style="1" customWidth="1"/>
  </cols>
  <sheetData>
    <row r="1" spans="1:59" s="26" customFormat="1" ht="13.5" customHeight="1">
      <c r="A1" s="32"/>
      <c r="B1" s="2"/>
      <c r="C1" s="3"/>
      <c r="D1" s="4"/>
      <c r="E1" s="5"/>
      <c r="F1" s="6" t="s">
        <v>0</v>
      </c>
      <c r="G1" s="8"/>
      <c r="H1" s="2"/>
      <c r="I1" s="7"/>
      <c r="J1" s="7"/>
      <c r="K1" s="7"/>
      <c r="L1" s="7" t="s">
        <v>1</v>
      </c>
      <c r="M1" s="7"/>
      <c r="N1" s="8"/>
      <c r="O1" s="2"/>
      <c r="P1" s="5"/>
      <c r="Q1" s="24"/>
      <c r="R1" s="25" t="s">
        <v>2</v>
      </c>
      <c r="S1" s="3"/>
      <c r="T1" s="5"/>
      <c r="U1" s="5"/>
      <c r="V1" s="5"/>
      <c r="W1" s="2"/>
      <c r="X1" s="5"/>
      <c r="Y1" s="74" t="s">
        <v>3</v>
      </c>
      <c r="Z1" s="75"/>
      <c r="AA1" s="74"/>
      <c r="AB1" s="74"/>
      <c r="AC1" s="2"/>
      <c r="AD1" s="5"/>
      <c r="AE1" s="9"/>
      <c r="AF1" s="9"/>
      <c r="AG1" s="9" t="s">
        <v>4</v>
      </c>
      <c r="AH1" s="4"/>
      <c r="AI1" s="4"/>
      <c r="AJ1" s="2"/>
      <c r="AK1" s="5"/>
      <c r="AL1" s="4"/>
      <c r="AM1" s="4"/>
      <c r="AN1" s="5"/>
      <c r="AO1" s="5"/>
      <c r="AP1" s="3"/>
      <c r="AQ1" s="5"/>
      <c r="AR1" s="5"/>
      <c r="AS1" s="5"/>
      <c r="AT1" s="5" t="s">
        <v>5</v>
      </c>
      <c r="AU1" s="63"/>
      <c r="AV1" s="63"/>
      <c r="AW1" s="5"/>
      <c r="AX1" s="4"/>
      <c r="AY1" s="4"/>
      <c r="AZ1" s="4"/>
      <c r="BA1" s="4"/>
      <c r="BB1" s="5"/>
      <c r="BC1" s="4"/>
      <c r="BD1" s="4"/>
      <c r="BE1" s="5"/>
      <c r="BF1" s="4"/>
      <c r="BG1" s="4"/>
    </row>
    <row r="2" spans="1:59" s="27" customFormat="1" ht="13.5" customHeight="1">
      <c r="A2" s="33"/>
      <c r="B2" s="58"/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58"/>
      <c r="I2" s="28">
        <v>6</v>
      </c>
      <c r="J2" s="28">
        <v>7</v>
      </c>
      <c r="K2" s="28">
        <v>8</v>
      </c>
      <c r="L2" s="28">
        <v>9</v>
      </c>
      <c r="M2" s="28">
        <v>10</v>
      </c>
      <c r="N2" s="28">
        <v>11</v>
      </c>
      <c r="O2" s="58"/>
      <c r="P2" s="29"/>
      <c r="Q2" s="28">
        <v>16</v>
      </c>
      <c r="R2" s="28">
        <v>17</v>
      </c>
      <c r="S2" s="28">
        <v>18</v>
      </c>
      <c r="T2" s="28">
        <v>19</v>
      </c>
      <c r="U2" s="28">
        <v>20</v>
      </c>
      <c r="V2" s="28">
        <v>21</v>
      </c>
      <c r="W2" s="58"/>
      <c r="X2" s="29"/>
      <c r="Y2" s="28">
        <v>22</v>
      </c>
      <c r="Z2" s="28">
        <v>23</v>
      </c>
      <c r="AA2" s="28">
        <v>24</v>
      </c>
      <c r="AB2" s="28">
        <v>25</v>
      </c>
      <c r="AC2" s="58"/>
      <c r="AD2" s="28">
        <v>44</v>
      </c>
      <c r="AE2" s="28">
        <v>45</v>
      </c>
      <c r="AF2" s="28">
        <v>48</v>
      </c>
      <c r="AG2" s="28">
        <v>49</v>
      </c>
      <c r="AH2" s="28">
        <v>50</v>
      </c>
      <c r="AI2" s="28">
        <v>51</v>
      </c>
      <c r="AJ2" s="58"/>
      <c r="AK2" s="29"/>
      <c r="AL2" s="28">
        <v>52</v>
      </c>
      <c r="AM2" s="28">
        <v>53</v>
      </c>
      <c r="AN2" s="29"/>
      <c r="AO2" s="28">
        <v>54</v>
      </c>
      <c r="AP2" s="28">
        <v>55</v>
      </c>
      <c r="AQ2" s="29"/>
      <c r="AR2" s="60">
        <v>56</v>
      </c>
      <c r="AS2" s="60">
        <v>57</v>
      </c>
      <c r="AT2" s="29"/>
      <c r="AU2" s="60">
        <v>58</v>
      </c>
      <c r="AV2" s="60">
        <v>59</v>
      </c>
      <c r="AW2" s="29"/>
      <c r="AX2" s="28">
        <v>60</v>
      </c>
      <c r="AY2" s="28">
        <v>61</v>
      </c>
      <c r="AZ2" s="28">
        <v>62</v>
      </c>
      <c r="BA2" s="28">
        <v>63</v>
      </c>
      <c r="BB2" s="29"/>
      <c r="BC2" s="28">
        <v>64</v>
      </c>
      <c r="BD2" s="28">
        <v>65</v>
      </c>
      <c r="BE2" s="29"/>
      <c r="BF2" s="28">
        <v>66</v>
      </c>
      <c r="BG2" s="30">
        <v>67</v>
      </c>
    </row>
    <row r="3" spans="1:59" s="73" customFormat="1" ht="149.25" customHeight="1" thickBot="1">
      <c r="A3" s="67" t="s">
        <v>6</v>
      </c>
      <c r="B3" s="68" t="s">
        <v>7</v>
      </c>
      <c r="C3" s="69" t="s">
        <v>8</v>
      </c>
      <c r="D3" s="69" t="s">
        <v>9</v>
      </c>
      <c r="E3" s="69" t="s">
        <v>10</v>
      </c>
      <c r="F3" s="69" t="s">
        <v>11</v>
      </c>
      <c r="G3" s="69" t="s">
        <v>12</v>
      </c>
      <c r="H3" s="68" t="s">
        <v>13</v>
      </c>
      <c r="I3" s="69" t="s">
        <v>14</v>
      </c>
      <c r="J3" s="69" t="s">
        <v>15</v>
      </c>
      <c r="K3" s="69" t="s">
        <v>16</v>
      </c>
      <c r="L3" s="69" t="s">
        <v>17</v>
      </c>
      <c r="M3" s="69" t="s">
        <v>18</v>
      </c>
      <c r="N3" s="69" t="s">
        <v>19</v>
      </c>
      <c r="O3" s="68" t="s">
        <v>20</v>
      </c>
      <c r="P3" s="70" t="s">
        <v>21</v>
      </c>
      <c r="Q3" s="69" t="s">
        <v>22</v>
      </c>
      <c r="R3" s="69" t="s">
        <v>23</v>
      </c>
      <c r="S3" s="69" t="s">
        <v>24</v>
      </c>
      <c r="T3" s="69" t="s">
        <v>25</v>
      </c>
      <c r="U3" s="69" t="s">
        <v>26</v>
      </c>
      <c r="V3" s="69" t="s">
        <v>27</v>
      </c>
      <c r="W3" s="68" t="s">
        <v>28</v>
      </c>
      <c r="X3" s="70" t="s">
        <v>29</v>
      </c>
      <c r="Y3" s="69" t="s">
        <v>30</v>
      </c>
      <c r="Z3" s="69" t="s">
        <v>31</v>
      </c>
      <c r="AA3" s="69" t="s">
        <v>32</v>
      </c>
      <c r="AB3" s="69" t="s">
        <v>33</v>
      </c>
      <c r="AC3" s="68" t="s">
        <v>34</v>
      </c>
      <c r="AD3" s="69" t="s">
        <v>35</v>
      </c>
      <c r="AE3" s="69" t="s">
        <v>36</v>
      </c>
      <c r="AF3" s="69" t="s">
        <v>37</v>
      </c>
      <c r="AG3" s="69" t="s">
        <v>38</v>
      </c>
      <c r="AH3" s="69" t="s">
        <v>39</v>
      </c>
      <c r="AI3" s="69" t="s">
        <v>40</v>
      </c>
      <c r="AJ3" s="68" t="s">
        <v>41</v>
      </c>
      <c r="AK3" s="70" t="s">
        <v>42</v>
      </c>
      <c r="AL3" s="69" t="s">
        <v>43</v>
      </c>
      <c r="AM3" s="69" t="s">
        <v>44</v>
      </c>
      <c r="AN3" s="70" t="s">
        <v>45</v>
      </c>
      <c r="AO3" s="69" t="s">
        <v>43</v>
      </c>
      <c r="AP3" s="69" t="s">
        <v>44</v>
      </c>
      <c r="AQ3" s="70" t="s">
        <v>46</v>
      </c>
      <c r="AR3" s="71" t="s">
        <v>47</v>
      </c>
      <c r="AS3" s="71" t="s">
        <v>48</v>
      </c>
      <c r="AT3" s="70" t="s">
        <v>49</v>
      </c>
      <c r="AU3" s="71" t="s">
        <v>47</v>
      </c>
      <c r="AV3" s="71" t="s">
        <v>48</v>
      </c>
      <c r="AW3" s="70" t="s">
        <v>50</v>
      </c>
      <c r="AX3" s="69" t="s">
        <v>47</v>
      </c>
      <c r="AY3" s="69" t="s">
        <v>48</v>
      </c>
      <c r="AZ3" s="69" t="s">
        <v>51</v>
      </c>
      <c r="BA3" s="69" t="s">
        <v>52</v>
      </c>
      <c r="BB3" s="70" t="s">
        <v>53</v>
      </c>
      <c r="BC3" s="69" t="s">
        <v>47</v>
      </c>
      <c r="BD3" s="69" t="s">
        <v>48</v>
      </c>
      <c r="BE3" s="70" t="s">
        <v>54</v>
      </c>
      <c r="BF3" s="69" t="s">
        <v>47</v>
      </c>
      <c r="BG3" s="72" t="s">
        <v>48</v>
      </c>
    </row>
    <row r="4" spans="1:59" s="57" customFormat="1" ht="18" customHeight="1">
      <c r="A4" s="65" t="s">
        <v>55</v>
      </c>
      <c r="B4" s="51"/>
      <c r="C4" s="52">
        <v>8</v>
      </c>
      <c r="D4" s="53">
        <v>62</v>
      </c>
      <c r="E4" s="54">
        <v>884</v>
      </c>
      <c r="F4" s="54">
        <v>83</v>
      </c>
      <c r="G4" s="54">
        <v>111</v>
      </c>
      <c r="H4" s="51"/>
      <c r="I4" s="55">
        <v>35.41</v>
      </c>
      <c r="J4" s="55">
        <v>24.5</v>
      </c>
      <c r="K4" s="55">
        <v>19.8</v>
      </c>
      <c r="L4" s="55">
        <v>0</v>
      </c>
      <c r="M4" s="55">
        <v>0</v>
      </c>
      <c r="N4" s="55">
        <f>SUM(I4:M4)</f>
        <v>79.71</v>
      </c>
      <c r="O4" s="51"/>
      <c r="P4" s="56"/>
      <c r="Q4" s="54">
        <v>1342</v>
      </c>
      <c r="R4" s="54">
        <v>2931</v>
      </c>
      <c r="S4" s="54">
        <v>4273</v>
      </c>
      <c r="T4" s="54">
        <v>1343</v>
      </c>
      <c r="U4" s="54">
        <v>2486</v>
      </c>
      <c r="V4" s="54">
        <v>3829</v>
      </c>
      <c r="W4" s="51"/>
      <c r="X4" s="56"/>
      <c r="Y4" s="54">
        <v>15605</v>
      </c>
      <c r="Z4" s="54">
        <v>12021</v>
      </c>
      <c r="AA4" s="54">
        <v>40569</v>
      </c>
      <c r="AB4" s="54">
        <v>450804</v>
      </c>
      <c r="AC4" s="51"/>
      <c r="AD4" s="64">
        <v>507829</v>
      </c>
      <c r="AE4" s="64">
        <v>534839</v>
      </c>
      <c r="AF4" s="64">
        <v>42639</v>
      </c>
      <c r="AG4" s="64">
        <v>662700</v>
      </c>
      <c r="AH4" s="64">
        <v>3327909</v>
      </c>
      <c r="AI4" s="64">
        <f>SUM(AD4+AE4+AF4+AG4+AH4)</f>
        <v>5075916</v>
      </c>
      <c r="AJ4" s="51"/>
      <c r="AK4" s="56"/>
      <c r="AL4" s="54">
        <v>395</v>
      </c>
      <c r="AM4" s="54">
        <v>374</v>
      </c>
      <c r="AN4" s="56"/>
      <c r="AO4" s="54">
        <v>410</v>
      </c>
      <c r="AP4" s="54">
        <v>378</v>
      </c>
      <c r="AQ4" s="56"/>
      <c r="AR4" s="54">
        <v>2267</v>
      </c>
      <c r="AS4" s="54">
        <v>1104</v>
      </c>
      <c r="AT4" s="56"/>
      <c r="AU4" s="54">
        <v>7058</v>
      </c>
      <c r="AV4" s="54">
        <v>6085</v>
      </c>
      <c r="AW4" s="56"/>
      <c r="AX4" s="54">
        <v>25</v>
      </c>
      <c r="AY4" s="54">
        <v>12</v>
      </c>
      <c r="AZ4" s="54">
        <f>(AR4+AU4+AX4)</f>
        <v>9350</v>
      </c>
      <c r="BA4" s="54">
        <f>(AS4+AV4+AY4)</f>
        <v>7201</v>
      </c>
      <c r="BB4" s="56"/>
      <c r="BC4" s="54">
        <v>338</v>
      </c>
      <c r="BD4" s="54">
        <v>138</v>
      </c>
      <c r="BE4" s="56"/>
      <c r="BF4" s="54">
        <f>(AL4+AO4+AZ4)</f>
        <v>10155</v>
      </c>
      <c r="BG4" s="54">
        <f>(AM4+AP4+BA4)</f>
        <v>7953</v>
      </c>
    </row>
    <row r="5" spans="1:59" ht="19.5" customHeight="1">
      <c r="A5" s="35" t="s">
        <v>56</v>
      </c>
      <c r="B5" s="51"/>
      <c r="C5" s="11"/>
      <c r="D5" s="12"/>
      <c r="E5" s="11"/>
      <c r="F5" s="11"/>
      <c r="G5" s="11"/>
      <c r="H5" s="51"/>
      <c r="I5" s="13"/>
      <c r="J5" s="13"/>
      <c r="K5" s="13"/>
      <c r="L5" s="13"/>
      <c r="M5" s="13"/>
      <c r="N5" s="13"/>
      <c r="O5" s="51"/>
      <c r="P5" s="14"/>
      <c r="Q5" s="11"/>
      <c r="R5" s="11"/>
      <c r="S5" s="11"/>
      <c r="T5" s="11"/>
      <c r="U5" s="11"/>
      <c r="V5" s="11"/>
      <c r="W5" s="51"/>
      <c r="X5" s="14"/>
      <c r="Y5" s="11"/>
      <c r="Z5" s="11"/>
      <c r="AA5" s="11"/>
      <c r="AB5" s="11"/>
      <c r="AC5" s="51"/>
      <c r="AD5" s="15"/>
      <c r="AE5" s="15"/>
      <c r="AF5" s="15"/>
      <c r="AG5" s="15"/>
      <c r="AH5" s="15"/>
      <c r="AI5" s="15"/>
      <c r="AJ5" s="51"/>
      <c r="AK5" s="14"/>
      <c r="AL5" s="11"/>
      <c r="AM5" s="11"/>
      <c r="AN5" s="14"/>
      <c r="AO5" s="11"/>
      <c r="AP5" s="11"/>
      <c r="AQ5" s="14"/>
      <c r="AR5" s="11"/>
      <c r="AS5" s="11"/>
      <c r="AT5" s="14"/>
      <c r="AU5" s="11"/>
      <c r="AV5" s="11"/>
      <c r="AW5" s="14"/>
      <c r="AX5" s="11"/>
      <c r="AY5" s="11"/>
      <c r="AZ5" s="11"/>
      <c r="BA5" s="11"/>
      <c r="BB5" s="14"/>
      <c r="BC5" s="11"/>
      <c r="BD5" s="11"/>
      <c r="BE5" s="14"/>
      <c r="BF5" s="11"/>
      <c r="BG5" s="16"/>
    </row>
    <row r="6" spans="1:59" s="57" customFormat="1" ht="13.5" customHeight="1">
      <c r="A6" s="65" t="s">
        <v>57</v>
      </c>
      <c r="B6" s="51"/>
      <c r="C6" s="52">
        <v>1</v>
      </c>
      <c r="D6" s="53">
        <v>73</v>
      </c>
      <c r="E6" s="54">
        <v>123</v>
      </c>
      <c r="F6" s="54">
        <v>25</v>
      </c>
      <c r="G6" s="54">
        <v>35</v>
      </c>
      <c r="H6" s="51"/>
      <c r="I6" s="55">
        <v>10.9</v>
      </c>
      <c r="J6" s="55">
        <v>14.5</v>
      </c>
      <c r="K6" s="55">
        <v>18.6</v>
      </c>
      <c r="L6" s="55">
        <v>3</v>
      </c>
      <c r="M6" s="55"/>
      <c r="N6" s="55">
        <v>47</v>
      </c>
      <c r="O6" s="51"/>
      <c r="P6" s="56"/>
      <c r="Q6" s="54">
        <v>1866</v>
      </c>
      <c r="R6" s="54">
        <v>2059</v>
      </c>
      <c r="S6" s="54">
        <v>3925</v>
      </c>
      <c r="T6" s="54">
        <v>538</v>
      </c>
      <c r="U6" s="54">
        <v>871</v>
      </c>
      <c r="V6" s="54">
        <v>1409</v>
      </c>
      <c r="W6" s="51"/>
      <c r="X6" s="56"/>
      <c r="Y6" s="54">
        <v>9279</v>
      </c>
      <c r="Z6" s="54">
        <v>2205</v>
      </c>
      <c r="AA6" s="54">
        <v>48</v>
      </c>
      <c r="AB6" s="54">
        <v>321843</v>
      </c>
      <c r="AC6" s="51"/>
      <c r="AD6" s="64">
        <v>367921</v>
      </c>
      <c r="AE6" s="64">
        <v>621859</v>
      </c>
      <c r="AF6" s="64">
        <v>34034</v>
      </c>
      <c r="AG6" s="64">
        <v>250860</v>
      </c>
      <c r="AH6" s="64">
        <v>2126705</v>
      </c>
      <c r="AI6" s="64">
        <f>SUM(AD6+AE6+AF6+AG6+AH6)</f>
        <v>3401379</v>
      </c>
      <c r="AJ6" s="51"/>
      <c r="AK6" s="56"/>
      <c r="AL6" s="54">
        <v>197</v>
      </c>
      <c r="AM6" s="54">
        <v>195</v>
      </c>
      <c r="AN6" s="56"/>
      <c r="AO6" s="54">
        <v>292</v>
      </c>
      <c r="AP6" s="54">
        <v>263</v>
      </c>
      <c r="AQ6" s="56"/>
      <c r="AR6" s="54">
        <v>460</v>
      </c>
      <c r="AS6" s="54">
        <v>250</v>
      </c>
      <c r="AT6" s="56"/>
      <c r="AU6" s="54">
        <v>1201</v>
      </c>
      <c r="AV6" s="54">
        <v>1174</v>
      </c>
      <c r="AW6" s="56"/>
      <c r="AX6" s="54">
        <v>14</v>
      </c>
      <c r="AY6" s="54">
        <v>2</v>
      </c>
      <c r="AZ6" s="54">
        <f aca="true" t="shared" si="0" ref="AZ6:BA8">(AR6+AU6+AX6)</f>
        <v>1675</v>
      </c>
      <c r="BA6" s="54">
        <f t="shared" si="0"/>
        <v>1426</v>
      </c>
      <c r="BB6" s="56"/>
      <c r="BC6" s="54">
        <v>0</v>
      </c>
      <c r="BD6" s="54">
        <v>0</v>
      </c>
      <c r="BE6" s="56"/>
      <c r="BF6" s="54">
        <f aca="true" t="shared" si="1" ref="BF6:BG8">(AL6+AO6+AZ6)</f>
        <v>2164</v>
      </c>
      <c r="BG6" s="54">
        <f t="shared" si="1"/>
        <v>1884</v>
      </c>
    </row>
    <row r="7" spans="1:59" s="10" customFormat="1" ht="13.5" customHeight="1">
      <c r="A7" s="34" t="s">
        <v>58</v>
      </c>
      <c r="B7" s="51"/>
      <c r="C7" s="17">
        <v>10</v>
      </c>
      <c r="D7" s="12">
        <v>65</v>
      </c>
      <c r="E7" s="11">
        <v>1446</v>
      </c>
      <c r="F7" s="11">
        <v>265</v>
      </c>
      <c r="G7" s="11">
        <v>190</v>
      </c>
      <c r="H7" s="51"/>
      <c r="I7" s="13">
        <v>51.3</v>
      </c>
      <c r="J7" s="13">
        <v>17.6</v>
      </c>
      <c r="K7" s="13">
        <v>71.1</v>
      </c>
      <c r="L7" s="13">
        <v>4.9</v>
      </c>
      <c r="M7" s="13">
        <v>11.2</v>
      </c>
      <c r="N7" s="13">
        <v>156.1</v>
      </c>
      <c r="O7" s="51"/>
      <c r="P7" s="39"/>
      <c r="Q7" s="11">
        <v>1439</v>
      </c>
      <c r="R7" s="11">
        <v>6606</v>
      </c>
      <c r="S7" s="11">
        <v>8045</v>
      </c>
      <c r="T7" s="11">
        <v>1087</v>
      </c>
      <c r="U7" s="11">
        <v>2228</v>
      </c>
      <c r="V7" s="11">
        <v>3315</v>
      </c>
      <c r="W7" s="51"/>
      <c r="X7" s="39"/>
      <c r="Y7" s="18">
        <v>20805</v>
      </c>
      <c r="Z7" s="11">
        <v>2121</v>
      </c>
      <c r="AA7" s="11">
        <v>2598</v>
      </c>
      <c r="AB7" s="11">
        <v>1266494</v>
      </c>
      <c r="AC7" s="51"/>
      <c r="AD7" s="15">
        <v>1136612</v>
      </c>
      <c r="AE7" s="15">
        <v>4737987</v>
      </c>
      <c r="AF7" s="15">
        <v>168797</v>
      </c>
      <c r="AG7" s="15">
        <v>1017766</v>
      </c>
      <c r="AH7" s="15">
        <v>8511081</v>
      </c>
      <c r="AI7" s="15">
        <v>15572243</v>
      </c>
      <c r="AJ7" s="51"/>
      <c r="AK7" s="39"/>
      <c r="AL7" s="11">
        <v>1285</v>
      </c>
      <c r="AM7" s="11">
        <v>1256</v>
      </c>
      <c r="AN7" s="39"/>
      <c r="AO7" s="11">
        <v>2117</v>
      </c>
      <c r="AP7" s="11">
        <v>1991</v>
      </c>
      <c r="AQ7" s="39"/>
      <c r="AR7" s="11">
        <v>2262</v>
      </c>
      <c r="AS7" s="11">
        <v>1815</v>
      </c>
      <c r="AT7" s="39"/>
      <c r="AU7" s="11">
        <v>7256</v>
      </c>
      <c r="AV7" s="11">
        <v>6451</v>
      </c>
      <c r="AW7" s="39"/>
      <c r="AX7" s="11">
        <v>176</v>
      </c>
      <c r="AY7" s="11">
        <v>96</v>
      </c>
      <c r="AZ7" s="11">
        <f t="shared" si="0"/>
        <v>9694</v>
      </c>
      <c r="BA7" s="11">
        <f t="shared" si="0"/>
        <v>8362</v>
      </c>
      <c r="BB7" s="39"/>
      <c r="BC7" s="11">
        <v>0</v>
      </c>
      <c r="BD7" s="11">
        <v>0</v>
      </c>
      <c r="BE7" s="39"/>
      <c r="BF7" s="11">
        <f t="shared" si="1"/>
        <v>13096</v>
      </c>
      <c r="BG7" s="19">
        <f t="shared" si="1"/>
        <v>11609</v>
      </c>
    </row>
    <row r="8" spans="1:59" s="57" customFormat="1" ht="13.5" customHeight="1">
      <c r="A8" s="65" t="s">
        <v>59</v>
      </c>
      <c r="B8" s="51"/>
      <c r="C8" s="52">
        <v>1</v>
      </c>
      <c r="D8" s="53">
        <v>76.3</v>
      </c>
      <c r="E8" s="54">
        <v>506</v>
      </c>
      <c r="F8" s="54">
        <v>21</v>
      </c>
      <c r="G8" s="54">
        <v>132</v>
      </c>
      <c r="H8" s="51"/>
      <c r="I8" s="55">
        <v>25</v>
      </c>
      <c r="J8" s="55">
        <v>5</v>
      </c>
      <c r="K8" s="55">
        <v>26</v>
      </c>
      <c r="L8" s="55">
        <v>2</v>
      </c>
      <c r="M8" s="55">
        <v>1</v>
      </c>
      <c r="N8" s="55">
        <f>SUM(I8:M8)</f>
        <v>59</v>
      </c>
      <c r="O8" s="51"/>
      <c r="P8" s="56"/>
      <c r="Q8" s="54">
        <v>1054</v>
      </c>
      <c r="R8" s="54">
        <v>1554</v>
      </c>
      <c r="S8" s="54">
        <v>2608</v>
      </c>
      <c r="T8" s="54">
        <v>418</v>
      </c>
      <c r="U8" s="54">
        <v>520</v>
      </c>
      <c r="V8" s="54">
        <v>938</v>
      </c>
      <c r="W8" s="51"/>
      <c r="X8" s="56"/>
      <c r="Y8" s="54">
        <v>3046</v>
      </c>
      <c r="Z8" s="54">
        <v>538</v>
      </c>
      <c r="AA8" s="54">
        <v>5000</v>
      </c>
      <c r="AB8" s="54" t="s">
        <v>60</v>
      </c>
      <c r="AC8" s="51"/>
      <c r="AD8" s="64">
        <v>278000</v>
      </c>
      <c r="AE8" s="64">
        <v>789700</v>
      </c>
      <c r="AF8" s="64">
        <v>28738</v>
      </c>
      <c r="AG8" s="64">
        <v>374924</v>
      </c>
      <c r="AH8" s="64">
        <v>2445288</v>
      </c>
      <c r="AI8" s="64">
        <f>SUM(AD8+AE8+AF8+AG8+AH8)</f>
        <v>3916650</v>
      </c>
      <c r="AJ8" s="51"/>
      <c r="AK8" s="56"/>
      <c r="AL8" s="54">
        <v>345</v>
      </c>
      <c r="AM8" s="54">
        <v>336</v>
      </c>
      <c r="AN8" s="56"/>
      <c r="AO8" s="54">
        <v>494</v>
      </c>
      <c r="AP8" s="54">
        <v>472</v>
      </c>
      <c r="AQ8" s="56"/>
      <c r="AR8" s="54">
        <v>1695</v>
      </c>
      <c r="AS8" s="54">
        <v>1015</v>
      </c>
      <c r="AT8" s="56"/>
      <c r="AU8" s="54">
        <v>6881</v>
      </c>
      <c r="AV8" s="54">
        <v>5725</v>
      </c>
      <c r="AW8" s="56"/>
      <c r="AX8" s="54">
        <v>75</v>
      </c>
      <c r="AY8" s="54">
        <v>40</v>
      </c>
      <c r="AZ8" s="54">
        <f t="shared" si="0"/>
        <v>8651</v>
      </c>
      <c r="BA8" s="54">
        <f t="shared" si="0"/>
        <v>6780</v>
      </c>
      <c r="BB8" s="56"/>
      <c r="BC8" s="54">
        <v>0</v>
      </c>
      <c r="BD8" s="54">
        <v>0</v>
      </c>
      <c r="BE8" s="56"/>
      <c r="BF8" s="54">
        <f t="shared" si="1"/>
        <v>9490</v>
      </c>
      <c r="BG8" s="54">
        <f t="shared" si="1"/>
        <v>7588</v>
      </c>
    </row>
    <row r="9" spans="1:59" ht="19.5" customHeight="1">
      <c r="A9" s="35" t="s">
        <v>61</v>
      </c>
      <c r="B9" s="51"/>
      <c r="C9" s="11"/>
      <c r="D9" s="12"/>
      <c r="E9" s="11"/>
      <c r="F9" s="11"/>
      <c r="G9" s="11"/>
      <c r="H9" s="51"/>
      <c r="I9" s="13"/>
      <c r="J9" s="13"/>
      <c r="K9" s="13"/>
      <c r="L9" s="13"/>
      <c r="M9" s="13"/>
      <c r="N9" s="13"/>
      <c r="O9" s="51"/>
      <c r="P9" s="14"/>
      <c r="Q9" s="11"/>
      <c r="R9" s="11"/>
      <c r="S9" s="11"/>
      <c r="T9" s="11"/>
      <c r="U9" s="11"/>
      <c r="V9" s="11"/>
      <c r="W9" s="51"/>
      <c r="X9" s="14"/>
      <c r="Y9" s="11"/>
      <c r="Z9" s="11"/>
      <c r="AA9" s="11"/>
      <c r="AB9" s="11"/>
      <c r="AC9" s="51"/>
      <c r="AD9" s="15"/>
      <c r="AE9" s="15"/>
      <c r="AF9" s="15"/>
      <c r="AG9" s="15"/>
      <c r="AH9" s="15"/>
      <c r="AI9" s="15"/>
      <c r="AJ9" s="51"/>
      <c r="AK9" s="14"/>
      <c r="AL9" s="11"/>
      <c r="AM9" s="11"/>
      <c r="AN9" s="14"/>
      <c r="AO9" s="11"/>
      <c r="AP9" s="11"/>
      <c r="AQ9" s="14"/>
      <c r="AR9" s="11"/>
      <c r="AS9" s="11"/>
      <c r="AT9" s="14"/>
      <c r="AU9" s="11"/>
      <c r="AV9" s="11"/>
      <c r="AW9" s="14"/>
      <c r="AX9" s="11"/>
      <c r="AY9" s="11"/>
      <c r="AZ9" s="11"/>
      <c r="BA9" s="11"/>
      <c r="BB9" s="14"/>
      <c r="BC9" s="11"/>
      <c r="BD9" s="11"/>
      <c r="BE9" s="14"/>
      <c r="BF9" s="11"/>
      <c r="BG9" s="16"/>
    </row>
    <row r="10" spans="1:59" s="57" customFormat="1" ht="13.5" customHeight="1">
      <c r="A10" s="65" t="s">
        <v>62</v>
      </c>
      <c r="B10" s="51"/>
      <c r="C10" s="52">
        <v>1</v>
      </c>
      <c r="D10" s="53">
        <v>67</v>
      </c>
      <c r="E10" s="54">
        <v>126</v>
      </c>
      <c r="F10" s="54">
        <v>17</v>
      </c>
      <c r="G10" s="54">
        <v>30</v>
      </c>
      <c r="H10" s="51"/>
      <c r="I10" s="55">
        <v>4</v>
      </c>
      <c r="J10" s="55">
        <v>0.5</v>
      </c>
      <c r="K10" s="55">
        <v>0.8</v>
      </c>
      <c r="L10" s="55"/>
      <c r="M10" s="55">
        <v>1</v>
      </c>
      <c r="N10" s="55">
        <v>6</v>
      </c>
      <c r="O10" s="51"/>
      <c r="P10" s="56"/>
      <c r="Q10" s="54">
        <v>142</v>
      </c>
      <c r="R10" s="54">
        <v>77</v>
      </c>
      <c r="S10" s="54">
        <v>219</v>
      </c>
      <c r="T10" s="54">
        <v>20</v>
      </c>
      <c r="U10" s="54">
        <v>11</v>
      </c>
      <c r="V10" s="54">
        <v>31</v>
      </c>
      <c r="W10" s="51"/>
      <c r="X10" s="56"/>
      <c r="Y10" s="54">
        <v>891</v>
      </c>
      <c r="Z10" s="54">
        <v>2394</v>
      </c>
      <c r="AA10" s="54">
        <v>338</v>
      </c>
      <c r="AB10" s="54" t="s">
        <v>60</v>
      </c>
      <c r="AC10" s="51"/>
      <c r="AD10" s="64">
        <v>83326</v>
      </c>
      <c r="AE10" s="64">
        <v>67520</v>
      </c>
      <c r="AF10" s="64">
        <v>4154</v>
      </c>
      <c r="AG10" s="64">
        <v>120000</v>
      </c>
      <c r="AH10" s="64">
        <v>177000</v>
      </c>
      <c r="AI10" s="64">
        <v>452000</v>
      </c>
      <c r="AJ10" s="51"/>
      <c r="AK10" s="56"/>
      <c r="AL10" s="54">
        <v>72</v>
      </c>
      <c r="AM10" s="54">
        <v>71</v>
      </c>
      <c r="AN10" s="56"/>
      <c r="AO10" s="54">
        <v>55</v>
      </c>
      <c r="AP10" s="54">
        <v>51</v>
      </c>
      <c r="AQ10" s="56"/>
      <c r="AR10" s="54">
        <v>55</v>
      </c>
      <c r="AS10" s="54">
        <v>35</v>
      </c>
      <c r="AT10" s="56"/>
      <c r="AU10" s="54">
        <v>601</v>
      </c>
      <c r="AV10" s="54">
        <v>530</v>
      </c>
      <c r="AW10" s="56"/>
      <c r="AX10" s="54">
        <v>11</v>
      </c>
      <c r="AY10" s="54">
        <v>3</v>
      </c>
      <c r="AZ10" s="54">
        <f>(AR10+AU10+AX10)</f>
        <v>667</v>
      </c>
      <c r="BA10" s="54">
        <v>568</v>
      </c>
      <c r="BB10" s="56"/>
      <c r="BC10" s="54">
        <v>0</v>
      </c>
      <c r="BD10" s="54">
        <v>0</v>
      </c>
      <c r="BE10" s="56"/>
      <c r="BF10" s="54">
        <f aca="true" t="shared" si="2" ref="BF10:BG13">(AL10+AO10+AZ10)</f>
        <v>794</v>
      </c>
      <c r="BG10" s="54">
        <f t="shared" si="2"/>
        <v>690</v>
      </c>
    </row>
    <row r="11" spans="1:59" s="10" customFormat="1" ht="13.5" customHeight="1">
      <c r="A11" s="36" t="s">
        <v>63</v>
      </c>
      <c r="B11" s="51"/>
      <c r="C11" s="11">
        <v>4</v>
      </c>
      <c r="D11" s="12">
        <v>64.75</v>
      </c>
      <c r="E11" s="11">
        <v>1415</v>
      </c>
      <c r="F11" s="11">
        <v>92</v>
      </c>
      <c r="G11" s="11">
        <v>114</v>
      </c>
      <c r="H11" s="51"/>
      <c r="I11" s="13">
        <v>34</v>
      </c>
      <c r="J11" s="13">
        <v>10.2</v>
      </c>
      <c r="K11" s="13">
        <v>34.3</v>
      </c>
      <c r="L11" s="13">
        <v>0</v>
      </c>
      <c r="M11" s="13">
        <v>2.3</v>
      </c>
      <c r="N11" s="13">
        <f>SUM(I11:M11)</f>
        <v>80.8</v>
      </c>
      <c r="O11" s="51"/>
      <c r="P11" s="14"/>
      <c r="Q11" s="11">
        <v>3966</v>
      </c>
      <c r="R11" s="11">
        <v>4065</v>
      </c>
      <c r="S11" s="11">
        <v>8031</v>
      </c>
      <c r="T11" s="11">
        <v>1539</v>
      </c>
      <c r="U11" s="11">
        <v>3727</v>
      </c>
      <c r="V11" s="11">
        <v>5266</v>
      </c>
      <c r="W11" s="51"/>
      <c r="X11" s="14"/>
      <c r="Y11" s="11">
        <v>23241</v>
      </c>
      <c r="Z11" s="11">
        <v>5517</v>
      </c>
      <c r="AA11" s="11">
        <v>7399</v>
      </c>
      <c r="AB11" s="11">
        <v>513227</v>
      </c>
      <c r="AC11" s="51"/>
      <c r="AD11" s="15">
        <v>1239799</v>
      </c>
      <c r="AE11" s="15">
        <v>1080215</v>
      </c>
      <c r="AF11" s="15">
        <v>37619</v>
      </c>
      <c r="AG11" s="15">
        <v>534213</v>
      </c>
      <c r="AH11" s="15">
        <v>3190636</v>
      </c>
      <c r="AI11" s="15">
        <f>SUM(AD11+AE11+AF11+AG11+AH11)</f>
        <v>6082482</v>
      </c>
      <c r="AJ11" s="51"/>
      <c r="AK11" s="14"/>
      <c r="AL11" s="11">
        <v>557</v>
      </c>
      <c r="AM11" s="11">
        <v>551</v>
      </c>
      <c r="AN11" s="14"/>
      <c r="AO11" s="11">
        <v>968</v>
      </c>
      <c r="AP11" s="11">
        <v>892</v>
      </c>
      <c r="AQ11" s="14"/>
      <c r="AR11" s="11">
        <v>4427</v>
      </c>
      <c r="AS11" s="11">
        <v>2030</v>
      </c>
      <c r="AT11" s="14"/>
      <c r="AU11" s="11">
        <v>16614</v>
      </c>
      <c r="AV11" s="11">
        <v>10476</v>
      </c>
      <c r="AW11" s="14"/>
      <c r="AX11" s="11">
        <v>636</v>
      </c>
      <c r="AY11" s="11">
        <v>322</v>
      </c>
      <c r="AZ11" s="11">
        <f>(AR11+AU11+AX11)</f>
        <v>21677</v>
      </c>
      <c r="BA11" s="11">
        <f aca="true" t="shared" si="3" ref="BA11:BA20">(AS11+AV11+AY11)</f>
        <v>12828</v>
      </c>
      <c r="BB11" s="14"/>
      <c r="BC11" s="11">
        <v>14720</v>
      </c>
      <c r="BD11" s="11">
        <v>6690</v>
      </c>
      <c r="BE11" s="14"/>
      <c r="BF11" s="11">
        <f t="shared" si="2"/>
        <v>23202</v>
      </c>
      <c r="BG11" s="16">
        <f t="shared" si="2"/>
        <v>14271</v>
      </c>
    </row>
    <row r="12" spans="1:59" s="57" customFormat="1" ht="13.5" customHeight="1">
      <c r="A12" s="65" t="s">
        <v>64</v>
      </c>
      <c r="B12" s="51"/>
      <c r="C12" s="52">
        <v>1</v>
      </c>
      <c r="D12" s="53">
        <v>82</v>
      </c>
      <c r="E12" s="54">
        <v>1474</v>
      </c>
      <c r="F12" s="54">
        <v>58</v>
      </c>
      <c r="G12" s="54">
        <v>360</v>
      </c>
      <c r="H12" s="51"/>
      <c r="I12" s="55">
        <v>27</v>
      </c>
      <c r="J12" s="55">
        <v>33.5</v>
      </c>
      <c r="K12" s="55">
        <v>41</v>
      </c>
      <c r="L12" s="55">
        <v>2</v>
      </c>
      <c r="M12" s="55"/>
      <c r="N12" s="55">
        <f>SUM(I12:M12)</f>
        <v>103.5</v>
      </c>
      <c r="O12" s="51"/>
      <c r="P12" s="56"/>
      <c r="Q12" s="54">
        <v>5192</v>
      </c>
      <c r="R12" s="54">
        <v>9730</v>
      </c>
      <c r="S12" s="54">
        <v>14922</v>
      </c>
      <c r="T12" s="54">
        <v>3765</v>
      </c>
      <c r="U12" s="54">
        <v>13845</v>
      </c>
      <c r="V12" s="54">
        <f>SUM(T12:U12)</f>
        <v>17610</v>
      </c>
      <c r="W12" s="51"/>
      <c r="X12" s="56"/>
      <c r="Y12" s="54">
        <v>14796</v>
      </c>
      <c r="Z12" s="54">
        <v>1364</v>
      </c>
      <c r="AA12" s="54">
        <v>11547</v>
      </c>
      <c r="AB12" s="54">
        <v>680725</v>
      </c>
      <c r="AC12" s="51"/>
      <c r="AD12" s="64">
        <v>1392391</v>
      </c>
      <c r="AE12" s="64">
        <v>1623695</v>
      </c>
      <c r="AF12" s="64">
        <v>75674</v>
      </c>
      <c r="AG12" s="64">
        <v>538326</v>
      </c>
      <c r="AH12" s="64">
        <v>4812612</v>
      </c>
      <c r="AI12" s="64">
        <f>SUM(AD12+AE12+AF12+AG12+AH12)</f>
        <v>8442698</v>
      </c>
      <c r="AJ12" s="51"/>
      <c r="AK12" s="56"/>
      <c r="AL12" s="54">
        <v>782</v>
      </c>
      <c r="AM12" s="54">
        <v>738</v>
      </c>
      <c r="AN12" s="56"/>
      <c r="AO12" s="54">
        <v>1003</v>
      </c>
      <c r="AP12" s="54">
        <v>904</v>
      </c>
      <c r="AQ12" s="56"/>
      <c r="AR12" s="54">
        <v>5316</v>
      </c>
      <c r="AS12" s="54">
        <v>2955</v>
      </c>
      <c r="AT12" s="56"/>
      <c r="AU12" s="54">
        <v>12207</v>
      </c>
      <c r="AV12" s="54">
        <v>10053</v>
      </c>
      <c r="AW12" s="56"/>
      <c r="AX12" s="54">
        <v>632</v>
      </c>
      <c r="AY12" s="54">
        <v>224</v>
      </c>
      <c r="AZ12" s="54">
        <f aca="true" t="shared" si="4" ref="AZ12:AZ20">(AR12+AU12+AX12)</f>
        <v>18155</v>
      </c>
      <c r="BA12" s="54">
        <f t="shared" si="3"/>
        <v>13232</v>
      </c>
      <c r="BB12" s="56"/>
      <c r="BC12" s="54">
        <v>1638</v>
      </c>
      <c r="BD12" s="54">
        <v>743</v>
      </c>
      <c r="BE12" s="56"/>
      <c r="BF12" s="54">
        <f t="shared" si="2"/>
        <v>19940</v>
      </c>
      <c r="BG12" s="54">
        <f t="shared" si="2"/>
        <v>14874</v>
      </c>
    </row>
    <row r="13" spans="1:59" s="10" customFormat="1" ht="13.5" customHeight="1">
      <c r="A13" s="36" t="s">
        <v>65</v>
      </c>
      <c r="B13" s="51"/>
      <c r="C13" s="11">
        <v>2</v>
      </c>
      <c r="D13" s="12">
        <v>122.4</v>
      </c>
      <c r="E13" s="11">
        <v>591</v>
      </c>
      <c r="F13" s="11">
        <v>60</v>
      </c>
      <c r="G13" s="11">
        <v>157</v>
      </c>
      <c r="H13" s="51"/>
      <c r="I13" s="20">
        <v>15.2</v>
      </c>
      <c r="J13" s="20">
        <v>11.8</v>
      </c>
      <c r="K13" s="20">
        <v>12.65</v>
      </c>
      <c r="L13" s="20">
        <v>0</v>
      </c>
      <c r="M13" s="20">
        <v>4.5</v>
      </c>
      <c r="N13" s="20">
        <v>44.15</v>
      </c>
      <c r="O13" s="51"/>
      <c r="P13" s="14"/>
      <c r="Q13" s="11" t="s">
        <v>60</v>
      </c>
      <c r="R13" s="11" t="s">
        <v>60</v>
      </c>
      <c r="S13" s="11">
        <v>2468</v>
      </c>
      <c r="T13" s="11">
        <v>3298</v>
      </c>
      <c r="U13" s="11">
        <v>5110</v>
      </c>
      <c r="V13" s="11">
        <v>8408</v>
      </c>
      <c r="W13" s="51"/>
      <c r="X13" s="14"/>
      <c r="Y13" s="11">
        <v>6990</v>
      </c>
      <c r="Z13" s="11">
        <v>1324</v>
      </c>
      <c r="AA13" s="11">
        <v>220</v>
      </c>
      <c r="AB13" s="11">
        <v>161397</v>
      </c>
      <c r="AC13" s="51"/>
      <c r="AD13" s="15">
        <v>453366</v>
      </c>
      <c r="AE13" s="15">
        <v>663735</v>
      </c>
      <c r="AF13" s="15">
        <v>18344</v>
      </c>
      <c r="AG13" s="15">
        <v>449559</v>
      </c>
      <c r="AH13" s="15">
        <v>2017212</v>
      </c>
      <c r="AI13" s="15">
        <v>3602216</v>
      </c>
      <c r="AJ13" s="51"/>
      <c r="AK13" s="14"/>
      <c r="AL13" s="11">
        <v>264</v>
      </c>
      <c r="AM13" s="11">
        <v>253</v>
      </c>
      <c r="AN13" s="14"/>
      <c r="AO13" s="11">
        <v>339</v>
      </c>
      <c r="AP13" s="11">
        <v>318</v>
      </c>
      <c r="AQ13" s="14"/>
      <c r="AR13" s="11">
        <v>1460</v>
      </c>
      <c r="AS13" s="11">
        <v>736</v>
      </c>
      <c r="AT13" s="14"/>
      <c r="AU13" s="11">
        <v>7626</v>
      </c>
      <c r="AV13" s="11">
        <v>5407</v>
      </c>
      <c r="AW13" s="14"/>
      <c r="AX13" s="11">
        <v>19</v>
      </c>
      <c r="AY13" s="11">
        <v>10</v>
      </c>
      <c r="AZ13" s="11">
        <f t="shared" si="4"/>
        <v>9105</v>
      </c>
      <c r="BA13" s="11">
        <f t="shared" si="3"/>
        <v>6153</v>
      </c>
      <c r="BB13" s="14"/>
      <c r="BC13" s="11">
        <v>4230</v>
      </c>
      <c r="BD13" s="11">
        <v>1944</v>
      </c>
      <c r="BE13" s="14"/>
      <c r="BF13" s="11">
        <f t="shared" si="2"/>
        <v>9708</v>
      </c>
      <c r="BG13" s="16">
        <f t="shared" si="2"/>
        <v>6724</v>
      </c>
    </row>
    <row r="14" spans="1:59" s="57" customFormat="1" ht="13.5" customHeight="1">
      <c r="A14" s="65" t="s">
        <v>66</v>
      </c>
      <c r="B14" s="51"/>
      <c r="C14" s="52">
        <v>3</v>
      </c>
      <c r="D14" s="53">
        <v>67</v>
      </c>
      <c r="E14" s="54">
        <v>697</v>
      </c>
      <c r="F14" s="54">
        <v>76</v>
      </c>
      <c r="G14" s="54">
        <v>81</v>
      </c>
      <c r="H14" s="51"/>
      <c r="I14" s="55">
        <v>16.7</v>
      </c>
      <c r="J14" s="55">
        <v>13.6</v>
      </c>
      <c r="K14" s="55">
        <v>32.8</v>
      </c>
      <c r="L14" s="55">
        <v>3</v>
      </c>
      <c r="M14" s="55"/>
      <c r="N14" s="55">
        <f aca="true" t="shared" si="5" ref="N14:N20">SUM(I14:M14)</f>
        <v>66.1</v>
      </c>
      <c r="O14" s="51"/>
      <c r="P14" s="56"/>
      <c r="Q14" s="54">
        <v>2294</v>
      </c>
      <c r="R14" s="54">
        <v>3047</v>
      </c>
      <c r="S14" s="54">
        <v>5341</v>
      </c>
      <c r="T14" s="54">
        <v>4167</v>
      </c>
      <c r="U14" s="54">
        <v>10027</v>
      </c>
      <c r="V14" s="54">
        <v>14194</v>
      </c>
      <c r="W14" s="51"/>
      <c r="X14" s="56"/>
      <c r="Y14" s="54">
        <v>13791</v>
      </c>
      <c r="Z14" s="54" t="s">
        <v>60</v>
      </c>
      <c r="AA14" s="54">
        <v>5623</v>
      </c>
      <c r="AB14" s="54">
        <v>626273</v>
      </c>
      <c r="AC14" s="51"/>
      <c r="AD14" s="64">
        <v>742007</v>
      </c>
      <c r="AE14" s="64">
        <v>1381556</v>
      </c>
      <c r="AF14" s="64">
        <v>85853</v>
      </c>
      <c r="AG14" s="64">
        <v>746595</v>
      </c>
      <c r="AH14" s="64">
        <v>2578947</v>
      </c>
      <c r="AI14" s="64">
        <f aca="true" t="shared" si="6" ref="AI14:AI20">SUM(AD14+AE14+AF14+AG14+AH14)</f>
        <v>5534958</v>
      </c>
      <c r="AJ14" s="51"/>
      <c r="AK14" s="56"/>
      <c r="AL14" s="54">
        <v>483</v>
      </c>
      <c r="AM14" s="54">
        <v>467</v>
      </c>
      <c r="AN14" s="56"/>
      <c r="AO14" s="54">
        <v>855</v>
      </c>
      <c r="AP14" s="54">
        <v>798</v>
      </c>
      <c r="AQ14" s="56"/>
      <c r="AR14" s="54">
        <v>4621</v>
      </c>
      <c r="AS14" s="54">
        <v>2467</v>
      </c>
      <c r="AT14" s="56"/>
      <c r="AU14" s="54">
        <v>9283</v>
      </c>
      <c r="AV14" s="54">
        <v>6116</v>
      </c>
      <c r="AW14" s="56"/>
      <c r="AX14" s="54">
        <v>229</v>
      </c>
      <c r="AY14" s="54">
        <v>118</v>
      </c>
      <c r="AZ14" s="54">
        <f t="shared" si="4"/>
        <v>14133</v>
      </c>
      <c r="BA14" s="54">
        <f t="shared" si="3"/>
        <v>8701</v>
      </c>
      <c r="BB14" s="56"/>
      <c r="BC14" s="54">
        <v>10245</v>
      </c>
      <c r="BD14" s="54">
        <v>5024</v>
      </c>
      <c r="BE14" s="56"/>
      <c r="BF14" s="54">
        <f aca="true" t="shared" si="7" ref="BF14:BG20">(AL14+AO14+AZ14)</f>
        <v>15471</v>
      </c>
      <c r="BG14" s="54">
        <f t="shared" si="7"/>
        <v>9966</v>
      </c>
    </row>
    <row r="15" spans="1:59" s="10" customFormat="1" ht="13.5" customHeight="1">
      <c r="A15" s="36" t="s">
        <v>67</v>
      </c>
      <c r="B15" s="51"/>
      <c r="C15" s="11">
        <v>2</v>
      </c>
      <c r="D15" s="12">
        <v>76</v>
      </c>
      <c r="E15" s="11">
        <v>1704</v>
      </c>
      <c r="F15" s="11">
        <v>202</v>
      </c>
      <c r="G15" s="11">
        <v>215</v>
      </c>
      <c r="H15" s="51"/>
      <c r="I15" s="13">
        <v>67.6</v>
      </c>
      <c r="J15" s="13">
        <v>40.6</v>
      </c>
      <c r="K15" s="13">
        <v>92.3</v>
      </c>
      <c r="L15" s="13">
        <v>8.8</v>
      </c>
      <c r="M15" s="13">
        <v>28.5</v>
      </c>
      <c r="N15" s="13">
        <f t="shared" si="5"/>
        <v>237.8</v>
      </c>
      <c r="O15" s="51"/>
      <c r="P15" s="14"/>
      <c r="Q15" s="11">
        <v>6393</v>
      </c>
      <c r="R15" s="11">
        <v>36832</v>
      </c>
      <c r="S15" s="11">
        <f>SUM(Q15:R15)</f>
        <v>43225</v>
      </c>
      <c r="T15" s="11">
        <v>4180</v>
      </c>
      <c r="U15" s="11">
        <v>12962</v>
      </c>
      <c r="V15" s="11">
        <f>SUM(T15:U15)</f>
        <v>17142</v>
      </c>
      <c r="W15" s="51"/>
      <c r="X15" s="14"/>
      <c r="Y15" s="11">
        <v>27108</v>
      </c>
      <c r="Z15" s="11">
        <v>11014</v>
      </c>
      <c r="AA15" s="11">
        <v>488</v>
      </c>
      <c r="AB15" s="11">
        <v>1362641</v>
      </c>
      <c r="AC15" s="51"/>
      <c r="AD15" s="15">
        <v>1609663</v>
      </c>
      <c r="AE15" s="15">
        <v>6066562</v>
      </c>
      <c r="AF15" s="15">
        <v>388309</v>
      </c>
      <c r="AG15" s="15">
        <v>1534924</v>
      </c>
      <c r="AH15" s="15">
        <v>8726969</v>
      </c>
      <c r="AI15" s="15">
        <f t="shared" si="6"/>
        <v>18326427</v>
      </c>
      <c r="AJ15" s="51"/>
      <c r="AK15" s="14"/>
      <c r="AL15" s="11">
        <v>2231</v>
      </c>
      <c r="AM15" s="11">
        <v>1788</v>
      </c>
      <c r="AN15" s="14"/>
      <c r="AO15" s="11">
        <v>2665</v>
      </c>
      <c r="AP15" s="11">
        <v>2419</v>
      </c>
      <c r="AQ15" s="14"/>
      <c r="AR15" s="11">
        <v>8633</v>
      </c>
      <c r="AS15" s="11">
        <v>5300</v>
      </c>
      <c r="AT15" s="14"/>
      <c r="AU15" s="11">
        <v>19008</v>
      </c>
      <c r="AV15" s="11">
        <v>17579</v>
      </c>
      <c r="AW15" s="14"/>
      <c r="AX15" s="11">
        <v>523</v>
      </c>
      <c r="AY15" s="11">
        <v>229</v>
      </c>
      <c r="AZ15" s="11">
        <f t="shared" si="4"/>
        <v>28164</v>
      </c>
      <c r="BA15" s="11">
        <f t="shared" si="3"/>
        <v>23108</v>
      </c>
      <c r="BB15" s="14"/>
      <c r="BC15" s="11">
        <v>2153</v>
      </c>
      <c r="BD15" s="11">
        <v>776</v>
      </c>
      <c r="BE15" s="14"/>
      <c r="BF15" s="11">
        <f t="shared" si="7"/>
        <v>33060</v>
      </c>
      <c r="BG15" s="16">
        <f t="shared" si="7"/>
        <v>27315</v>
      </c>
    </row>
    <row r="16" spans="1:59" s="57" customFormat="1" ht="13.5" customHeight="1">
      <c r="A16" s="65" t="s">
        <v>68</v>
      </c>
      <c r="B16" s="51"/>
      <c r="C16" s="52">
        <v>4</v>
      </c>
      <c r="D16" s="53">
        <v>76</v>
      </c>
      <c r="E16" s="54">
        <v>1030</v>
      </c>
      <c r="F16" s="54">
        <v>82</v>
      </c>
      <c r="G16" s="54">
        <v>290</v>
      </c>
      <c r="H16" s="51"/>
      <c r="I16" s="55">
        <v>43.8</v>
      </c>
      <c r="J16" s="55">
        <v>37.1</v>
      </c>
      <c r="K16" s="55">
        <v>56</v>
      </c>
      <c r="L16" s="55">
        <v>4.6</v>
      </c>
      <c r="M16" s="55">
        <v>7</v>
      </c>
      <c r="N16" s="55">
        <f t="shared" si="5"/>
        <v>148.5</v>
      </c>
      <c r="O16" s="51"/>
      <c r="P16" s="56"/>
      <c r="Q16" s="54">
        <v>4981</v>
      </c>
      <c r="R16" s="54">
        <v>13132</v>
      </c>
      <c r="S16" s="54">
        <v>18113</v>
      </c>
      <c r="T16" s="54">
        <v>2717</v>
      </c>
      <c r="U16" s="54">
        <v>8272</v>
      </c>
      <c r="V16" s="54">
        <f>SUM(T16:U16)</f>
        <v>10989</v>
      </c>
      <c r="W16" s="51"/>
      <c r="X16" s="56"/>
      <c r="Y16" s="54">
        <v>16315</v>
      </c>
      <c r="Z16" s="54">
        <v>1710</v>
      </c>
      <c r="AA16" s="54">
        <v>4405</v>
      </c>
      <c r="AB16" s="54">
        <v>880579</v>
      </c>
      <c r="AC16" s="51"/>
      <c r="AD16" s="64">
        <v>1053924</v>
      </c>
      <c r="AE16" s="64">
        <v>1991642</v>
      </c>
      <c r="AF16" s="64">
        <v>137271</v>
      </c>
      <c r="AG16" s="64">
        <v>736000</v>
      </c>
      <c r="AH16" s="64">
        <v>6214000</v>
      </c>
      <c r="AI16" s="64">
        <f t="shared" si="6"/>
        <v>10132837</v>
      </c>
      <c r="AJ16" s="51"/>
      <c r="AK16" s="56"/>
      <c r="AL16" s="54">
        <v>778</v>
      </c>
      <c r="AM16" s="54">
        <v>758</v>
      </c>
      <c r="AN16" s="56"/>
      <c r="AO16" s="54">
        <v>1280</v>
      </c>
      <c r="AP16" s="54">
        <v>1158</v>
      </c>
      <c r="AQ16" s="56"/>
      <c r="AR16" s="54">
        <v>2249</v>
      </c>
      <c r="AS16" s="54">
        <v>1410</v>
      </c>
      <c r="AT16" s="56"/>
      <c r="AU16" s="54">
        <v>14578</v>
      </c>
      <c r="AV16" s="54">
        <v>12340</v>
      </c>
      <c r="AW16" s="56"/>
      <c r="AX16" s="54">
        <v>1243</v>
      </c>
      <c r="AY16" s="54">
        <v>730</v>
      </c>
      <c r="AZ16" s="54">
        <f t="shared" si="4"/>
        <v>18070</v>
      </c>
      <c r="BA16" s="54">
        <f t="shared" si="3"/>
        <v>14480</v>
      </c>
      <c r="BB16" s="56"/>
      <c r="BC16" s="54">
        <v>632</v>
      </c>
      <c r="BD16" s="54">
        <v>313</v>
      </c>
      <c r="BE16" s="56"/>
      <c r="BF16" s="54">
        <f t="shared" si="7"/>
        <v>20128</v>
      </c>
      <c r="BG16" s="54">
        <f t="shared" si="7"/>
        <v>16396</v>
      </c>
    </row>
    <row r="17" spans="1:59" s="10" customFormat="1" ht="13.5" customHeight="1">
      <c r="A17" s="36" t="s">
        <v>69</v>
      </c>
      <c r="B17" s="51"/>
      <c r="C17" s="11">
        <v>24</v>
      </c>
      <c r="D17" s="12">
        <v>78</v>
      </c>
      <c r="E17" s="11">
        <v>3216</v>
      </c>
      <c r="F17" s="11">
        <v>276</v>
      </c>
      <c r="G17" s="11">
        <v>223</v>
      </c>
      <c r="H17" s="51"/>
      <c r="I17" s="13">
        <v>95.8</v>
      </c>
      <c r="J17" s="13">
        <v>89.514</v>
      </c>
      <c r="K17" s="13">
        <v>129.613</v>
      </c>
      <c r="L17" s="13">
        <v>10.5</v>
      </c>
      <c r="M17" s="13"/>
      <c r="N17" s="13">
        <f t="shared" si="5"/>
        <v>325.427</v>
      </c>
      <c r="O17" s="51"/>
      <c r="P17" s="14"/>
      <c r="Q17" s="11">
        <v>7373</v>
      </c>
      <c r="R17" s="11">
        <v>29117</v>
      </c>
      <c r="S17" s="11">
        <f>SUM(Q17:R17)</f>
        <v>36490</v>
      </c>
      <c r="T17" s="11">
        <v>4528</v>
      </c>
      <c r="U17" s="11">
        <v>15593</v>
      </c>
      <c r="V17" s="11">
        <f>SUM(T17:U17)</f>
        <v>20121</v>
      </c>
      <c r="W17" s="51"/>
      <c r="X17" s="14"/>
      <c r="Y17" s="11">
        <v>38447</v>
      </c>
      <c r="Z17" s="11">
        <v>11352</v>
      </c>
      <c r="AA17" s="11">
        <v>18873</v>
      </c>
      <c r="AB17" s="11" t="s">
        <v>60</v>
      </c>
      <c r="AC17" s="51"/>
      <c r="AD17" s="15">
        <v>3370414</v>
      </c>
      <c r="AE17" s="15">
        <v>6379751</v>
      </c>
      <c r="AF17" s="15">
        <v>502800</v>
      </c>
      <c r="AG17" s="15">
        <v>5005069</v>
      </c>
      <c r="AH17" s="15">
        <v>13264935</v>
      </c>
      <c r="AI17" s="15">
        <f t="shared" si="6"/>
        <v>28522969</v>
      </c>
      <c r="AJ17" s="51"/>
      <c r="AK17" s="14"/>
      <c r="AL17" s="11">
        <v>2199</v>
      </c>
      <c r="AM17" s="11">
        <v>2075</v>
      </c>
      <c r="AN17" s="14"/>
      <c r="AO17" s="11">
        <v>2948</v>
      </c>
      <c r="AP17" s="11">
        <v>2724</v>
      </c>
      <c r="AQ17" s="14"/>
      <c r="AR17" s="11">
        <v>7762</v>
      </c>
      <c r="AS17" s="11">
        <v>4991</v>
      </c>
      <c r="AT17" s="14"/>
      <c r="AU17" s="11">
        <v>24686</v>
      </c>
      <c r="AV17" s="11">
        <v>22854</v>
      </c>
      <c r="AW17" s="14"/>
      <c r="AX17" s="11">
        <v>235</v>
      </c>
      <c r="AY17" s="11">
        <v>144</v>
      </c>
      <c r="AZ17" s="11">
        <f t="shared" si="4"/>
        <v>32683</v>
      </c>
      <c r="BA17" s="11">
        <f t="shared" si="3"/>
        <v>27989</v>
      </c>
      <c r="BB17" s="14"/>
      <c r="BC17" s="11">
        <v>1073</v>
      </c>
      <c r="BD17" s="11">
        <v>471</v>
      </c>
      <c r="BE17" s="14"/>
      <c r="BF17" s="11">
        <f t="shared" si="7"/>
        <v>37830</v>
      </c>
      <c r="BG17" s="16">
        <f t="shared" si="7"/>
        <v>32788</v>
      </c>
    </row>
    <row r="18" spans="1:59" s="57" customFormat="1" ht="13.5" customHeight="1">
      <c r="A18" s="65" t="s">
        <v>70</v>
      </c>
      <c r="B18" s="51"/>
      <c r="C18" s="52">
        <v>3</v>
      </c>
      <c r="D18" s="53">
        <v>80</v>
      </c>
      <c r="E18" s="54">
        <v>1539</v>
      </c>
      <c r="F18" s="54">
        <v>60</v>
      </c>
      <c r="G18" s="54">
        <v>99</v>
      </c>
      <c r="H18" s="51"/>
      <c r="I18" s="55">
        <v>39.3</v>
      </c>
      <c r="J18" s="55">
        <v>15</v>
      </c>
      <c r="K18" s="55">
        <v>65.62</v>
      </c>
      <c r="L18" s="55">
        <v>6</v>
      </c>
      <c r="M18" s="55"/>
      <c r="N18" s="55">
        <f t="shared" si="5"/>
        <v>125.92</v>
      </c>
      <c r="O18" s="51"/>
      <c r="P18" s="56"/>
      <c r="Q18" s="54">
        <v>1087</v>
      </c>
      <c r="R18" s="54">
        <v>1176</v>
      </c>
      <c r="S18" s="54">
        <f>SUM(Q18:R18)</f>
        <v>2263</v>
      </c>
      <c r="T18" s="54">
        <v>2326</v>
      </c>
      <c r="U18" s="54">
        <v>7031</v>
      </c>
      <c r="V18" s="54">
        <f>SUM(T18:U18)</f>
        <v>9357</v>
      </c>
      <c r="W18" s="51"/>
      <c r="X18" s="56"/>
      <c r="Y18" s="54">
        <v>16517</v>
      </c>
      <c r="Z18" s="54">
        <v>3640</v>
      </c>
      <c r="AA18" s="54">
        <v>4089</v>
      </c>
      <c r="AB18" s="54">
        <f>SUM(Y18:Z18)-AA18+501846</f>
        <v>517914</v>
      </c>
      <c r="AC18" s="51"/>
      <c r="AD18" s="64">
        <v>1318114</v>
      </c>
      <c r="AE18" s="64">
        <v>2001816</v>
      </c>
      <c r="AF18" s="64">
        <v>236771</v>
      </c>
      <c r="AG18" s="64">
        <v>938224</v>
      </c>
      <c r="AH18" s="64">
        <v>4801541</v>
      </c>
      <c r="AI18" s="64">
        <f t="shared" si="6"/>
        <v>9296466</v>
      </c>
      <c r="AJ18" s="51"/>
      <c r="AK18" s="56"/>
      <c r="AL18" s="54">
        <v>731</v>
      </c>
      <c r="AM18" s="54">
        <v>701</v>
      </c>
      <c r="AN18" s="56"/>
      <c r="AO18" s="54">
        <v>1105</v>
      </c>
      <c r="AP18" s="54">
        <v>1011</v>
      </c>
      <c r="AQ18" s="56"/>
      <c r="AR18" s="54">
        <v>5879</v>
      </c>
      <c r="AS18" s="54">
        <v>3159</v>
      </c>
      <c r="AT18" s="56"/>
      <c r="AU18" s="54">
        <v>16614</v>
      </c>
      <c r="AV18" s="54">
        <v>13967</v>
      </c>
      <c r="AW18" s="56"/>
      <c r="AX18" s="54">
        <v>157</v>
      </c>
      <c r="AY18" s="54">
        <v>100</v>
      </c>
      <c r="AZ18" s="54">
        <f t="shared" si="4"/>
        <v>22650</v>
      </c>
      <c r="BA18" s="54">
        <f t="shared" si="3"/>
        <v>17226</v>
      </c>
      <c r="BB18" s="56"/>
      <c r="BC18" s="54">
        <v>0</v>
      </c>
      <c r="BD18" s="54">
        <v>0</v>
      </c>
      <c r="BE18" s="56"/>
      <c r="BF18" s="54">
        <f t="shared" si="7"/>
        <v>24486</v>
      </c>
      <c r="BG18" s="54">
        <f t="shared" si="7"/>
        <v>18938</v>
      </c>
    </row>
    <row r="19" spans="1:59" s="10" customFormat="1" ht="13.5" customHeight="1">
      <c r="A19" s="36" t="s">
        <v>71</v>
      </c>
      <c r="B19" s="51"/>
      <c r="C19" s="11">
        <v>9</v>
      </c>
      <c r="D19" s="12">
        <v>71</v>
      </c>
      <c r="E19" s="11">
        <v>1731</v>
      </c>
      <c r="F19" s="11">
        <v>152</v>
      </c>
      <c r="G19" s="11">
        <v>180</v>
      </c>
      <c r="H19" s="51"/>
      <c r="I19" s="13">
        <v>63.15</v>
      </c>
      <c r="J19" s="13">
        <v>40</v>
      </c>
      <c r="K19" s="13">
        <v>52.4</v>
      </c>
      <c r="L19" s="13">
        <v>11.8</v>
      </c>
      <c r="M19" s="13">
        <v>15</v>
      </c>
      <c r="N19" s="13">
        <f t="shared" si="5"/>
        <v>182.35000000000002</v>
      </c>
      <c r="O19" s="51"/>
      <c r="P19" s="14"/>
      <c r="Q19" s="11">
        <v>3270</v>
      </c>
      <c r="R19" s="11">
        <v>3166</v>
      </c>
      <c r="S19" s="11">
        <v>6436</v>
      </c>
      <c r="T19" s="11">
        <v>3976</v>
      </c>
      <c r="U19" s="11">
        <v>11129</v>
      </c>
      <c r="V19" s="11">
        <v>15105</v>
      </c>
      <c r="W19" s="51"/>
      <c r="X19" s="14"/>
      <c r="Y19" s="11">
        <v>72197</v>
      </c>
      <c r="Z19" s="11">
        <v>12996</v>
      </c>
      <c r="AA19" s="11">
        <v>7396</v>
      </c>
      <c r="AB19" s="11">
        <v>863919</v>
      </c>
      <c r="AC19" s="51"/>
      <c r="AD19" s="15">
        <v>2425924</v>
      </c>
      <c r="AE19" s="15">
        <v>3320017</v>
      </c>
      <c r="AF19" s="15">
        <v>83938</v>
      </c>
      <c r="AG19" s="15">
        <v>2439721</v>
      </c>
      <c r="AH19" s="15">
        <v>7717210</v>
      </c>
      <c r="AI19" s="15">
        <f t="shared" si="6"/>
        <v>15986810</v>
      </c>
      <c r="AJ19" s="51"/>
      <c r="AK19" s="14"/>
      <c r="AL19" s="11">
        <v>945</v>
      </c>
      <c r="AM19" s="11">
        <v>910</v>
      </c>
      <c r="AN19" s="14"/>
      <c r="AO19" s="11">
        <v>1268</v>
      </c>
      <c r="AP19" s="11">
        <v>1183</v>
      </c>
      <c r="AQ19" s="14"/>
      <c r="AR19" s="11">
        <v>4436</v>
      </c>
      <c r="AS19" s="11">
        <v>2673</v>
      </c>
      <c r="AT19" s="14"/>
      <c r="AU19" s="11">
        <v>21623</v>
      </c>
      <c r="AV19" s="11">
        <v>17999</v>
      </c>
      <c r="AW19" s="14"/>
      <c r="AX19" s="11">
        <v>493</v>
      </c>
      <c r="AY19" s="11">
        <v>257</v>
      </c>
      <c r="AZ19" s="11">
        <f t="shared" si="4"/>
        <v>26552</v>
      </c>
      <c r="BA19" s="11">
        <f t="shared" si="3"/>
        <v>20929</v>
      </c>
      <c r="BB19" s="14"/>
      <c r="BC19" s="11">
        <v>784</v>
      </c>
      <c r="BD19" s="11">
        <v>328</v>
      </c>
      <c r="BE19" s="14"/>
      <c r="BF19" s="11">
        <f t="shared" si="7"/>
        <v>28765</v>
      </c>
      <c r="BG19" s="16">
        <f t="shared" si="7"/>
        <v>23022</v>
      </c>
    </row>
    <row r="20" spans="1:59" s="57" customFormat="1" ht="13.5" customHeight="1">
      <c r="A20" s="65" t="s">
        <v>72</v>
      </c>
      <c r="B20" s="51"/>
      <c r="C20" s="52">
        <v>2</v>
      </c>
      <c r="D20" s="53">
        <v>80</v>
      </c>
      <c r="E20" s="54">
        <v>491</v>
      </c>
      <c r="F20" s="54">
        <v>13</v>
      </c>
      <c r="G20" s="54">
        <v>237</v>
      </c>
      <c r="H20" s="51"/>
      <c r="I20" s="55">
        <v>22.8</v>
      </c>
      <c r="J20" s="55">
        <v>15.8</v>
      </c>
      <c r="K20" s="55">
        <v>35.32</v>
      </c>
      <c r="L20" s="55">
        <v>0</v>
      </c>
      <c r="M20" s="55">
        <v>0</v>
      </c>
      <c r="N20" s="55">
        <f t="shared" si="5"/>
        <v>73.92</v>
      </c>
      <c r="O20" s="51"/>
      <c r="P20" s="56"/>
      <c r="Q20" s="54">
        <v>2109</v>
      </c>
      <c r="R20" s="54">
        <v>2764</v>
      </c>
      <c r="S20" s="54">
        <f>SUM(Q20:R20)</f>
        <v>4873</v>
      </c>
      <c r="T20" s="54">
        <v>1963</v>
      </c>
      <c r="U20" s="54">
        <v>6036</v>
      </c>
      <c r="V20" s="54">
        <f>SUM(T20:U20)</f>
        <v>7999</v>
      </c>
      <c r="W20" s="51"/>
      <c r="X20" s="56"/>
      <c r="Y20" s="54">
        <v>14910</v>
      </c>
      <c r="Z20" s="54">
        <v>2014</v>
      </c>
      <c r="AA20" s="54">
        <v>4975</v>
      </c>
      <c r="AB20" s="54">
        <v>391383</v>
      </c>
      <c r="AC20" s="51"/>
      <c r="AD20" s="64">
        <v>890335</v>
      </c>
      <c r="AE20" s="64">
        <v>1657289.96</v>
      </c>
      <c r="AF20" s="64">
        <v>71161.96</v>
      </c>
      <c r="AG20" s="64">
        <v>870087</v>
      </c>
      <c r="AH20" s="64">
        <f>3006758+260637</f>
        <v>3267395</v>
      </c>
      <c r="AI20" s="64">
        <f t="shared" si="6"/>
        <v>6756268.92</v>
      </c>
      <c r="AJ20" s="51"/>
      <c r="AK20" s="56"/>
      <c r="AL20" s="54">
        <v>596</v>
      </c>
      <c r="AM20" s="54">
        <v>574</v>
      </c>
      <c r="AN20" s="56"/>
      <c r="AO20" s="54">
        <v>829</v>
      </c>
      <c r="AP20" s="54">
        <v>720</v>
      </c>
      <c r="AQ20" s="56"/>
      <c r="AR20" s="54">
        <v>3078</v>
      </c>
      <c r="AS20" s="54">
        <v>1903</v>
      </c>
      <c r="AT20" s="56"/>
      <c r="AU20" s="54">
        <v>9185</v>
      </c>
      <c r="AV20" s="54">
        <v>7921</v>
      </c>
      <c r="AW20" s="56"/>
      <c r="AX20" s="54">
        <v>160</v>
      </c>
      <c r="AY20" s="54">
        <v>86</v>
      </c>
      <c r="AZ20" s="54">
        <f t="shared" si="4"/>
        <v>12423</v>
      </c>
      <c r="BA20" s="54">
        <f t="shared" si="3"/>
        <v>9910</v>
      </c>
      <c r="BB20" s="56"/>
      <c r="BC20" s="54">
        <v>373</v>
      </c>
      <c r="BD20" s="54">
        <v>130</v>
      </c>
      <c r="BE20" s="56"/>
      <c r="BF20" s="54">
        <f t="shared" si="7"/>
        <v>13848</v>
      </c>
      <c r="BG20" s="54">
        <f t="shared" si="7"/>
        <v>11204</v>
      </c>
    </row>
    <row r="21" spans="1:59" s="10" customFormat="1" ht="19.5" customHeight="1">
      <c r="A21" s="37" t="s">
        <v>73</v>
      </c>
      <c r="B21" s="51"/>
      <c r="C21" s="18"/>
      <c r="D21" s="18"/>
      <c r="E21" s="18"/>
      <c r="F21" s="18"/>
      <c r="G21" s="18"/>
      <c r="H21" s="51"/>
      <c r="I21" s="18"/>
      <c r="J21" s="18"/>
      <c r="K21" s="18"/>
      <c r="L21" s="18"/>
      <c r="M21" s="18"/>
      <c r="N21" s="18"/>
      <c r="O21" s="51"/>
      <c r="P21" s="14"/>
      <c r="Q21" s="18"/>
      <c r="R21" s="18"/>
      <c r="S21" s="18"/>
      <c r="T21" s="18"/>
      <c r="U21" s="18"/>
      <c r="V21" s="18"/>
      <c r="W21" s="51"/>
      <c r="X21" s="14"/>
      <c r="Y21" s="18"/>
      <c r="Z21" s="18"/>
      <c r="AA21" s="18"/>
      <c r="AB21" s="18"/>
      <c r="AC21" s="51"/>
      <c r="AD21" s="18"/>
      <c r="AE21" s="18"/>
      <c r="AF21" s="18"/>
      <c r="AG21" s="18"/>
      <c r="AH21" s="18"/>
      <c r="AI21" s="18"/>
      <c r="AJ21" s="51"/>
      <c r="AK21" s="14"/>
      <c r="AL21" s="18"/>
      <c r="AM21" s="18"/>
      <c r="AN21" s="14"/>
      <c r="AO21" s="18"/>
      <c r="AP21" s="18"/>
      <c r="AQ21" s="14"/>
      <c r="AR21" s="16"/>
      <c r="AS21" s="16"/>
      <c r="AT21" s="14"/>
      <c r="AU21" s="16"/>
      <c r="AV21" s="16"/>
      <c r="AW21" s="14"/>
      <c r="AX21" s="18"/>
      <c r="AY21" s="18"/>
      <c r="AZ21" s="18"/>
      <c r="BA21" s="18"/>
      <c r="BB21" s="14"/>
      <c r="BC21" s="18"/>
      <c r="BD21" s="18"/>
      <c r="BE21" s="14"/>
      <c r="BF21" s="18"/>
      <c r="BG21" s="18"/>
    </row>
    <row r="22" spans="1:59" s="57" customFormat="1" ht="13.5" customHeight="1">
      <c r="A22" s="65" t="s">
        <v>74</v>
      </c>
      <c r="B22" s="51"/>
      <c r="C22" s="52">
        <v>2</v>
      </c>
      <c r="D22" s="53">
        <v>77.5</v>
      </c>
      <c r="E22" s="54">
        <v>333</v>
      </c>
      <c r="F22" s="54">
        <v>14</v>
      </c>
      <c r="G22" s="54">
        <v>32</v>
      </c>
      <c r="H22" s="51"/>
      <c r="I22" s="55">
        <v>18</v>
      </c>
      <c r="J22" s="55">
        <v>15</v>
      </c>
      <c r="K22" s="55">
        <v>17</v>
      </c>
      <c r="L22" s="55">
        <v>5</v>
      </c>
      <c r="M22" s="55" t="s">
        <v>60</v>
      </c>
      <c r="N22" s="55">
        <f>SUM(I22:M22)</f>
        <v>55</v>
      </c>
      <c r="O22" s="51"/>
      <c r="P22" s="56"/>
      <c r="Q22" s="54">
        <v>858</v>
      </c>
      <c r="R22" s="54">
        <v>586</v>
      </c>
      <c r="S22" s="54">
        <v>1444</v>
      </c>
      <c r="T22" s="54">
        <v>972</v>
      </c>
      <c r="U22" s="54">
        <v>2446</v>
      </c>
      <c r="V22" s="54">
        <f>SUM(T22:U22)</f>
        <v>3418</v>
      </c>
      <c r="W22" s="51"/>
      <c r="X22" s="56"/>
      <c r="Y22" s="54">
        <v>1355</v>
      </c>
      <c r="Z22" s="54">
        <v>2402</v>
      </c>
      <c r="AA22" s="54">
        <v>15432</v>
      </c>
      <c r="AB22" s="54">
        <v>231735</v>
      </c>
      <c r="AC22" s="51"/>
      <c r="AD22" s="64">
        <v>404116</v>
      </c>
      <c r="AE22" s="64">
        <v>633122</v>
      </c>
      <c r="AF22" s="64">
        <v>21933</v>
      </c>
      <c r="AG22" s="64">
        <v>264175</v>
      </c>
      <c r="AH22" s="64">
        <v>1721089</v>
      </c>
      <c r="AI22" s="64">
        <f>SUM(AD22+AE22+AF22+AG22+AH22)</f>
        <v>3044435</v>
      </c>
      <c r="AJ22" s="51"/>
      <c r="AK22" s="56"/>
      <c r="AL22" s="54">
        <v>317</v>
      </c>
      <c r="AM22" s="54">
        <v>305</v>
      </c>
      <c r="AN22" s="56"/>
      <c r="AO22" s="54">
        <v>372</v>
      </c>
      <c r="AP22" s="54">
        <v>262.3</v>
      </c>
      <c r="AQ22" s="56"/>
      <c r="AR22" s="54">
        <v>824</v>
      </c>
      <c r="AS22" s="54">
        <v>449.7</v>
      </c>
      <c r="AT22" s="56"/>
      <c r="AU22" s="54">
        <v>3423</v>
      </c>
      <c r="AV22" s="54">
        <v>2325.8</v>
      </c>
      <c r="AW22" s="56"/>
      <c r="AX22" s="54">
        <v>8691</v>
      </c>
      <c r="AY22" s="54">
        <v>2760.9</v>
      </c>
      <c r="AZ22" s="54">
        <f>(AR22+AU22+AX22)</f>
        <v>12938</v>
      </c>
      <c r="BA22" s="54">
        <f>(AS22+AV22+AY22)</f>
        <v>5536.4</v>
      </c>
      <c r="BB22" s="56"/>
      <c r="BC22" s="54">
        <v>531</v>
      </c>
      <c r="BD22" s="54">
        <v>178.2</v>
      </c>
      <c r="BE22" s="56"/>
      <c r="BF22" s="54">
        <f>(AL22+AO22+AZ22)</f>
        <v>13627</v>
      </c>
      <c r="BG22" s="54">
        <f>(AM22+AP22+BA22)</f>
        <v>6103.7</v>
      </c>
    </row>
    <row r="23" spans="1:59" s="10" customFormat="1" ht="19.5" customHeight="1">
      <c r="A23" s="37" t="s">
        <v>75</v>
      </c>
      <c r="B23" s="51"/>
      <c r="C23" s="18"/>
      <c r="D23" s="18"/>
      <c r="E23" s="18"/>
      <c r="F23" s="18"/>
      <c r="G23" s="18"/>
      <c r="H23" s="51"/>
      <c r="I23" s="18"/>
      <c r="J23" s="18"/>
      <c r="K23" s="18"/>
      <c r="L23" s="18"/>
      <c r="M23" s="18"/>
      <c r="N23" s="18"/>
      <c r="O23" s="51"/>
      <c r="P23" s="14"/>
      <c r="Q23" s="18"/>
      <c r="R23" s="18"/>
      <c r="S23" s="18"/>
      <c r="T23" s="18"/>
      <c r="U23" s="18"/>
      <c r="V23" s="18"/>
      <c r="W23" s="51"/>
      <c r="X23" s="14"/>
      <c r="Y23" s="18"/>
      <c r="Z23" s="18"/>
      <c r="AA23" s="18"/>
      <c r="AB23" s="18"/>
      <c r="AC23" s="51"/>
      <c r="AD23" s="18"/>
      <c r="AE23" s="18"/>
      <c r="AF23" s="18"/>
      <c r="AG23" s="18"/>
      <c r="AH23" s="18"/>
      <c r="AI23" s="18"/>
      <c r="AJ23" s="51"/>
      <c r="AK23" s="14"/>
      <c r="AL23" s="18"/>
      <c r="AM23" s="18"/>
      <c r="AN23" s="14"/>
      <c r="AO23" s="18"/>
      <c r="AP23" s="18"/>
      <c r="AQ23" s="14"/>
      <c r="AR23" s="16"/>
      <c r="AS23" s="16"/>
      <c r="AT23" s="14"/>
      <c r="AU23" s="16"/>
      <c r="AV23" s="16"/>
      <c r="AW23" s="14"/>
      <c r="AX23" s="18"/>
      <c r="AY23" s="18"/>
      <c r="AZ23" s="18"/>
      <c r="BA23" s="18"/>
      <c r="BB23" s="14"/>
      <c r="BC23" s="18"/>
      <c r="BD23" s="18"/>
      <c r="BE23" s="14"/>
      <c r="BF23" s="18"/>
      <c r="BG23" s="18"/>
    </row>
    <row r="24" spans="1:59" s="57" customFormat="1" ht="13.5" customHeight="1">
      <c r="A24" s="65" t="s">
        <v>76</v>
      </c>
      <c r="B24" s="51"/>
      <c r="C24" s="52">
        <v>2</v>
      </c>
      <c r="D24" s="53">
        <v>83</v>
      </c>
      <c r="E24" s="54">
        <v>396</v>
      </c>
      <c r="F24" s="54">
        <v>39</v>
      </c>
      <c r="G24" s="54">
        <v>0</v>
      </c>
      <c r="H24" s="51"/>
      <c r="I24" s="55">
        <v>8.7</v>
      </c>
      <c r="J24" s="55">
        <v>4.1</v>
      </c>
      <c r="K24" s="55">
        <v>15.8</v>
      </c>
      <c r="L24" s="55">
        <v>1</v>
      </c>
      <c r="M24" s="55"/>
      <c r="N24" s="55">
        <f aca="true" t="shared" si="8" ref="N24:N29">SUM(I24:M24)</f>
        <v>29.6</v>
      </c>
      <c r="O24" s="51"/>
      <c r="P24" s="56"/>
      <c r="Q24" s="54">
        <v>498</v>
      </c>
      <c r="R24" s="54">
        <v>760</v>
      </c>
      <c r="S24" s="54">
        <f>SUM(Q24:R24)</f>
        <v>1258</v>
      </c>
      <c r="T24" s="54">
        <v>1684</v>
      </c>
      <c r="U24" s="54">
        <v>6021</v>
      </c>
      <c r="V24" s="54">
        <f aca="true" t="shared" si="9" ref="V24:V29">SUM(T24:U24)</f>
        <v>7705</v>
      </c>
      <c r="W24" s="51"/>
      <c r="X24" s="56"/>
      <c r="Y24" s="54">
        <v>1888</v>
      </c>
      <c r="Z24" s="54">
        <v>119</v>
      </c>
      <c r="AA24" s="54" t="s">
        <v>60</v>
      </c>
      <c r="AB24" s="54">
        <v>106023</v>
      </c>
      <c r="AC24" s="51"/>
      <c r="AD24" s="64">
        <v>194084</v>
      </c>
      <c r="AE24" s="64">
        <v>495916</v>
      </c>
      <c r="AF24" s="64">
        <v>35862</v>
      </c>
      <c r="AG24" s="64">
        <v>254287</v>
      </c>
      <c r="AH24" s="64">
        <v>1217844</v>
      </c>
      <c r="AI24" s="64">
        <f aca="true" t="shared" si="10" ref="AI24:AI29">SUM(AD24+AE24+AF24+AG24+AH24)</f>
        <v>2197993</v>
      </c>
      <c r="AJ24" s="51"/>
      <c r="AK24" s="56"/>
      <c r="AL24" s="54">
        <v>142</v>
      </c>
      <c r="AM24" s="54">
        <v>117</v>
      </c>
      <c r="AN24" s="56"/>
      <c r="AO24" s="54">
        <v>178</v>
      </c>
      <c r="AP24" s="54">
        <v>141</v>
      </c>
      <c r="AQ24" s="56"/>
      <c r="AR24" s="54">
        <v>333</v>
      </c>
      <c r="AS24" s="54">
        <v>237</v>
      </c>
      <c r="AT24" s="56"/>
      <c r="AU24" s="54">
        <v>1105</v>
      </c>
      <c r="AV24" s="54">
        <v>969</v>
      </c>
      <c r="AW24" s="56"/>
      <c r="AX24" s="54">
        <v>36</v>
      </c>
      <c r="AY24" s="54">
        <v>17</v>
      </c>
      <c r="AZ24" s="54">
        <f aca="true" t="shared" si="11" ref="AZ24:BA28">(AR24+AU24+AX24)</f>
        <v>1474</v>
      </c>
      <c r="BA24" s="54">
        <f t="shared" si="11"/>
        <v>1223</v>
      </c>
      <c r="BB24" s="56"/>
      <c r="BC24" s="54">
        <v>0</v>
      </c>
      <c r="BD24" s="54">
        <v>0</v>
      </c>
      <c r="BE24" s="56"/>
      <c r="BF24" s="54">
        <f aca="true" t="shared" si="12" ref="BF24:BG28">(AL24+AO24+AZ24)</f>
        <v>1794</v>
      </c>
      <c r="BG24" s="54">
        <f t="shared" si="12"/>
        <v>1481</v>
      </c>
    </row>
    <row r="25" spans="1:59" s="10" customFormat="1" ht="13.5" customHeight="1">
      <c r="A25" s="36" t="s">
        <v>77</v>
      </c>
      <c r="B25" s="51"/>
      <c r="C25" s="11"/>
      <c r="D25" s="12">
        <v>63.25</v>
      </c>
      <c r="E25" s="11">
        <v>232</v>
      </c>
      <c r="F25" s="11">
        <v>12</v>
      </c>
      <c r="G25" s="11">
        <v>24</v>
      </c>
      <c r="H25" s="51"/>
      <c r="I25" s="13">
        <f>10+0.69+3+1+0.41+2+0.44+5.49</f>
        <v>23.03</v>
      </c>
      <c r="J25" s="13">
        <v>6</v>
      </c>
      <c r="K25" s="13">
        <f>2+2.69+1+0.65+0.69+2.41+0.55+0.69+4+0.34+0.34+1</f>
        <v>16.36</v>
      </c>
      <c r="L25" s="13">
        <v>2</v>
      </c>
      <c r="M25" s="13"/>
      <c r="N25" s="13">
        <f t="shared" si="8"/>
        <v>47.39</v>
      </c>
      <c r="O25" s="51"/>
      <c r="P25" s="14"/>
      <c r="Q25" s="11">
        <v>774</v>
      </c>
      <c r="R25" s="11">
        <v>653</v>
      </c>
      <c r="S25" s="11">
        <f>SUM(Q25:R25)</f>
        <v>1427</v>
      </c>
      <c r="T25" s="11">
        <v>284</v>
      </c>
      <c r="U25" s="11">
        <v>1148</v>
      </c>
      <c r="V25" s="11">
        <f t="shared" si="9"/>
        <v>1432</v>
      </c>
      <c r="W25" s="51"/>
      <c r="X25" s="14"/>
      <c r="Y25" s="11">
        <f>13954+149+271+67+20+12</f>
        <v>14473</v>
      </c>
      <c r="Z25" s="11">
        <f>4299+1493+18+(250*2)</f>
        <v>6310</v>
      </c>
      <c r="AA25" s="11">
        <f>1616+7+15</f>
        <v>1638</v>
      </c>
      <c r="AB25" s="11">
        <f>+Y25+Z25-AA25+236294</f>
        <v>255439</v>
      </c>
      <c r="AC25" s="51"/>
      <c r="AD25" s="15">
        <f>773726.87+4552.5+64.9+360+150.87</f>
        <v>778855.14</v>
      </c>
      <c r="AE25" s="15">
        <f>45+588131.26+316</f>
        <v>588492.26</v>
      </c>
      <c r="AF25" s="15">
        <v>24109</v>
      </c>
      <c r="AG25" s="15">
        <v>356215</v>
      </c>
      <c r="AH25" s="15">
        <v>1921757.14</v>
      </c>
      <c r="AI25" s="15">
        <f t="shared" si="10"/>
        <v>3669428.54</v>
      </c>
      <c r="AJ25" s="51"/>
      <c r="AK25" s="14"/>
      <c r="AL25" s="11">
        <v>367</v>
      </c>
      <c r="AM25" s="11">
        <v>352</v>
      </c>
      <c r="AN25" s="14"/>
      <c r="AO25" s="11">
        <v>521</v>
      </c>
      <c r="AP25" s="11">
        <v>507</v>
      </c>
      <c r="AQ25" s="14"/>
      <c r="AR25" s="11">
        <v>2050</v>
      </c>
      <c r="AS25" s="11">
        <v>1139</v>
      </c>
      <c r="AT25" s="14"/>
      <c r="AU25" s="11">
        <v>8832</v>
      </c>
      <c r="AV25" s="11">
        <v>6374</v>
      </c>
      <c r="AW25" s="14"/>
      <c r="AX25" s="11">
        <v>538</v>
      </c>
      <c r="AY25" s="11">
        <v>201</v>
      </c>
      <c r="AZ25" s="11">
        <f t="shared" si="11"/>
        <v>11420</v>
      </c>
      <c r="BA25" s="11">
        <f t="shared" si="11"/>
        <v>7714</v>
      </c>
      <c r="BB25" s="14"/>
      <c r="BC25" s="11">
        <v>5816</v>
      </c>
      <c r="BD25" s="11">
        <v>2721</v>
      </c>
      <c r="BE25" s="14"/>
      <c r="BF25" s="11">
        <f t="shared" si="12"/>
        <v>12308</v>
      </c>
      <c r="BG25" s="16">
        <f t="shared" si="12"/>
        <v>8573</v>
      </c>
    </row>
    <row r="26" spans="1:59" s="57" customFormat="1" ht="13.5" customHeight="1">
      <c r="A26" s="65" t="s">
        <v>78</v>
      </c>
      <c r="B26" s="51"/>
      <c r="C26" s="52">
        <v>6</v>
      </c>
      <c r="D26" s="53">
        <v>80.5</v>
      </c>
      <c r="E26" s="54">
        <v>1140</v>
      </c>
      <c r="F26" s="54">
        <v>241</v>
      </c>
      <c r="G26" s="54">
        <v>255</v>
      </c>
      <c r="H26" s="51"/>
      <c r="I26" s="55">
        <v>49.35</v>
      </c>
      <c r="J26" s="55">
        <v>12.2</v>
      </c>
      <c r="K26" s="55">
        <v>51.15</v>
      </c>
      <c r="L26" s="55">
        <v>3</v>
      </c>
      <c r="M26" s="55" t="s">
        <v>60</v>
      </c>
      <c r="N26" s="55">
        <f t="shared" si="8"/>
        <v>115.69999999999999</v>
      </c>
      <c r="O26" s="51"/>
      <c r="P26" s="56"/>
      <c r="Q26" s="54">
        <v>1290</v>
      </c>
      <c r="R26" s="54">
        <v>3532</v>
      </c>
      <c r="S26" s="54">
        <f>SUM(Q26:R26)</f>
        <v>4822</v>
      </c>
      <c r="T26" s="54">
        <v>2287</v>
      </c>
      <c r="U26" s="54">
        <v>6006</v>
      </c>
      <c r="V26" s="54">
        <f t="shared" si="9"/>
        <v>8293</v>
      </c>
      <c r="W26" s="51"/>
      <c r="X26" s="56"/>
      <c r="Y26" s="54">
        <v>25065</v>
      </c>
      <c r="Z26" s="54">
        <v>4682</v>
      </c>
      <c r="AA26" s="54">
        <v>2597</v>
      </c>
      <c r="AB26" s="54">
        <v>587279</v>
      </c>
      <c r="AC26" s="51"/>
      <c r="AD26" s="64">
        <v>1435275.01</v>
      </c>
      <c r="AE26" s="64">
        <v>1905548.92</v>
      </c>
      <c r="AF26" s="64">
        <v>132863.3</v>
      </c>
      <c r="AG26" s="64">
        <v>1031649</v>
      </c>
      <c r="AH26" s="64">
        <v>5165578.56</v>
      </c>
      <c r="AI26" s="64">
        <f t="shared" si="10"/>
        <v>9670914.79</v>
      </c>
      <c r="AJ26" s="51"/>
      <c r="AK26" s="56"/>
      <c r="AL26" s="54">
        <v>899</v>
      </c>
      <c r="AM26" s="54">
        <v>863</v>
      </c>
      <c r="AN26" s="56"/>
      <c r="AO26" s="54">
        <v>1349</v>
      </c>
      <c r="AP26" s="54">
        <v>1277</v>
      </c>
      <c r="AQ26" s="56"/>
      <c r="AR26" s="54">
        <v>3115</v>
      </c>
      <c r="AS26" s="54">
        <v>1912</v>
      </c>
      <c r="AT26" s="56"/>
      <c r="AU26" s="54">
        <v>17639</v>
      </c>
      <c r="AV26" s="54">
        <v>15242</v>
      </c>
      <c r="AW26" s="56"/>
      <c r="AX26" s="54">
        <v>317</v>
      </c>
      <c r="AY26" s="54">
        <v>174</v>
      </c>
      <c r="AZ26" s="54">
        <f t="shared" si="11"/>
        <v>21071</v>
      </c>
      <c r="BA26" s="54">
        <f t="shared" si="11"/>
        <v>17328</v>
      </c>
      <c r="BB26" s="56"/>
      <c r="BC26" s="54">
        <v>775</v>
      </c>
      <c r="BD26" s="54">
        <v>354</v>
      </c>
      <c r="BE26" s="56"/>
      <c r="BF26" s="54">
        <f t="shared" si="12"/>
        <v>23319</v>
      </c>
      <c r="BG26" s="54">
        <f t="shared" si="12"/>
        <v>19468</v>
      </c>
    </row>
    <row r="27" spans="1:59" s="10" customFormat="1" ht="13.5" customHeight="1">
      <c r="A27" s="36" t="s">
        <v>79</v>
      </c>
      <c r="B27" s="51"/>
      <c r="C27" s="11">
        <v>3</v>
      </c>
      <c r="D27" s="12">
        <v>77</v>
      </c>
      <c r="E27" s="11">
        <v>1006</v>
      </c>
      <c r="F27" s="11">
        <v>62</v>
      </c>
      <c r="G27" s="11">
        <v>70</v>
      </c>
      <c r="H27" s="51"/>
      <c r="I27" s="13">
        <v>20.2</v>
      </c>
      <c r="J27" s="13">
        <v>5</v>
      </c>
      <c r="K27" s="13">
        <v>36.3</v>
      </c>
      <c r="L27" s="13"/>
      <c r="M27" s="13"/>
      <c r="N27" s="13">
        <f t="shared" si="8"/>
        <v>61.5</v>
      </c>
      <c r="O27" s="51"/>
      <c r="P27" s="14"/>
      <c r="Q27" s="11">
        <v>1284</v>
      </c>
      <c r="R27" s="11">
        <v>1800</v>
      </c>
      <c r="S27" s="11">
        <f>SUM(Q27:R27)</f>
        <v>3084</v>
      </c>
      <c r="T27" s="11">
        <v>1223</v>
      </c>
      <c r="U27" s="11">
        <v>4349</v>
      </c>
      <c r="V27" s="11">
        <f t="shared" si="9"/>
        <v>5572</v>
      </c>
      <c r="W27" s="51"/>
      <c r="X27" s="14"/>
      <c r="Y27" s="11">
        <v>8324</v>
      </c>
      <c r="Z27" s="11">
        <v>2517</v>
      </c>
      <c r="AA27" s="11">
        <v>717</v>
      </c>
      <c r="AB27" s="11">
        <v>414904</v>
      </c>
      <c r="AC27" s="51"/>
      <c r="AD27" s="15">
        <v>492062</v>
      </c>
      <c r="AE27" s="15">
        <v>1166196</v>
      </c>
      <c r="AF27" s="15">
        <v>204312</v>
      </c>
      <c r="AG27" s="15">
        <v>408135</v>
      </c>
      <c r="AH27" s="15">
        <v>2689191</v>
      </c>
      <c r="AI27" s="15">
        <f t="shared" si="10"/>
        <v>4959896</v>
      </c>
      <c r="AJ27" s="51"/>
      <c r="AK27" s="14"/>
      <c r="AL27" s="11">
        <v>568</v>
      </c>
      <c r="AM27" s="11">
        <v>544</v>
      </c>
      <c r="AN27" s="14"/>
      <c r="AO27" s="11">
        <v>723</v>
      </c>
      <c r="AP27" s="11">
        <v>667</v>
      </c>
      <c r="AQ27" s="14"/>
      <c r="AR27" s="11">
        <v>1379</v>
      </c>
      <c r="AS27" s="11">
        <v>927</v>
      </c>
      <c r="AT27" s="14"/>
      <c r="AU27" s="11">
        <v>6747</v>
      </c>
      <c r="AV27" s="11">
        <v>5972</v>
      </c>
      <c r="AW27" s="14"/>
      <c r="AX27" s="11">
        <v>131</v>
      </c>
      <c r="AY27" s="11">
        <v>120</v>
      </c>
      <c r="AZ27" s="11">
        <f t="shared" si="11"/>
        <v>8257</v>
      </c>
      <c r="BA27" s="11">
        <f t="shared" si="11"/>
        <v>7019</v>
      </c>
      <c r="BB27" s="14"/>
      <c r="BC27" s="11">
        <v>508</v>
      </c>
      <c r="BD27" s="11">
        <v>312</v>
      </c>
      <c r="BE27" s="14"/>
      <c r="BF27" s="11">
        <f t="shared" si="12"/>
        <v>9548</v>
      </c>
      <c r="BG27" s="16">
        <f t="shared" si="12"/>
        <v>8230</v>
      </c>
    </row>
    <row r="28" spans="1:59" s="57" customFormat="1" ht="13.5" customHeight="1">
      <c r="A28" s="65" t="s">
        <v>80</v>
      </c>
      <c r="B28" s="51"/>
      <c r="C28" s="52">
        <v>4</v>
      </c>
      <c r="D28" s="53">
        <v>93</v>
      </c>
      <c r="E28" s="54">
        <v>1668</v>
      </c>
      <c r="F28" s="54">
        <v>51</v>
      </c>
      <c r="G28" s="54">
        <v>324</v>
      </c>
      <c r="H28" s="51"/>
      <c r="I28" s="55">
        <v>52.4</v>
      </c>
      <c r="J28" s="55">
        <v>28.9</v>
      </c>
      <c r="K28" s="55">
        <v>71.3</v>
      </c>
      <c r="L28" s="55">
        <v>6.4</v>
      </c>
      <c r="M28" s="55">
        <v>0</v>
      </c>
      <c r="N28" s="55">
        <f t="shared" si="8"/>
        <v>159</v>
      </c>
      <c r="O28" s="51"/>
      <c r="P28" s="56"/>
      <c r="Q28" s="54" t="s">
        <v>60</v>
      </c>
      <c r="R28" s="54" t="s">
        <v>60</v>
      </c>
      <c r="S28" s="54">
        <v>14045</v>
      </c>
      <c r="T28" s="54">
        <v>3372</v>
      </c>
      <c r="U28" s="54">
        <v>7970</v>
      </c>
      <c r="V28" s="54">
        <f t="shared" si="9"/>
        <v>11342</v>
      </c>
      <c r="W28" s="51"/>
      <c r="X28" s="56"/>
      <c r="Y28" s="54">
        <v>37941</v>
      </c>
      <c r="Z28" s="54">
        <v>2997</v>
      </c>
      <c r="AA28" s="54">
        <v>2732</v>
      </c>
      <c r="AB28" s="54">
        <v>686394</v>
      </c>
      <c r="AC28" s="51"/>
      <c r="AD28" s="64">
        <v>2375430</v>
      </c>
      <c r="AE28" s="64">
        <v>3390924</v>
      </c>
      <c r="AF28" s="64">
        <v>143983</v>
      </c>
      <c r="AG28" s="64">
        <v>703247</v>
      </c>
      <c r="AH28" s="64">
        <v>6962101</v>
      </c>
      <c r="AI28" s="64">
        <f t="shared" si="10"/>
        <v>13575685</v>
      </c>
      <c r="AJ28" s="51"/>
      <c r="AK28" s="56"/>
      <c r="AL28" s="54">
        <v>1006</v>
      </c>
      <c r="AM28" s="54">
        <v>978</v>
      </c>
      <c r="AN28" s="56"/>
      <c r="AO28" s="54">
        <v>1771</v>
      </c>
      <c r="AP28" s="54">
        <v>1649</v>
      </c>
      <c r="AQ28" s="56"/>
      <c r="AR28" s="54">
        <v>6018</v>
      </c>
      <c r="AS28" s="54">
        <v>3281</v>
      </c>
      <c r="AT28" s="56"/>
      <c r="AU28" s="54">
        <v>24435</v>
      </c>
      <c r="AV28" s="54">
        <v>20400</v>
      </c>
      <c r="AW28" s="56"/>
      <c r="AX28" s="54">
        <v>233</v>
      </c>
      <c r="AY28" s="54">
        <v>81</v>
      </c>
      <c r="AZ28" s="54">
        <f t="shared" si="11"/>
        <v>30686</v>
      </c>
      <c r="BA28" s="54">
        <f t="shared" si="11"/>
        <v>23762</v>
      </c>
      <c r="BB28" s="56"/>
      <c r="BC28" s="54">
        <v>2150</v>
      </c>
      <c r="BD28" s="54">
        <v>982</v>
      </c>
      <c r="BE28" s="56"/>
      <c r="BF28" s="54">
        <f t="shared" si="12"/>
        <v>33463</v>
      </c>
      <c r="BG28" s="54">
        <f t="shared" si="12"/>
        <v>26389</v>
      </c>
    </row>
    <row r="29" spans="1:59" s="10" customFormat="1" ht="13.5" customHeight="1">
      <c r="A29" s="36" t="s">
        <v>81</v>
      </c>
      <c r="B29" s="51"/>
      <c r="C29" s="11">
        <v>12</v>
      </c>
      <c r="D29" s="12">
        <v>81</v>
      </c>
      <c r="E29" s="11">
        <v>2624</v>
      </c>
      <c r="F29" s="11">
        <v>219</v>
      </c>
      <c r="G29" s="11">
        <v>646</v>
      </c>
      <c r="H29" s="51"/>
      <c r="I29" s="13">
        <v>69.09</v>
      </c>
      <c r="J29" s="13">
        <v>0</v>
      </c>
      <c r="K29" s="13">
        <v>175.9</v>
      </c>
      <c r="L29" s="13">
        <v>0</v>
      </c>
      <c r="M29" s="13">
        <v>0</v>
      </c>
      <c r="N29" s="13">
        <f t="shared" si="8"/>
        <v>244.99</v>
      </c>
      <c r="O29" s="51"/>
      <c r="P29" s="14"/>
      <c r="Q29" s="11">
        <v>3926</v>
      </c>
      <c r="R29" s="11">
        <v>19489</v>
      </c>
      <c r="S29" s="11">
        <f>SUM(Q29:R29)</f>
        <v>23415</v>
      </c>
      <c r="T29" s="11">
        <v>6232</v>
      </c>
      <c r="U29" s="11">
        <v>27637</v>
      </c>
      <c r="V29" s="11">
        <f t="shared" si="9"/>
        <v>33869</v>
      </c>
      <c r="W29" s="51"/>
      <c r="X29" s="14"/>
      <c r="Y29" s="11">
        <v>28905</v>
      </c>
      <c r="Z29" s="11">
        <v>2523</v>
      </c>
      <c r="AA29" s="11">
        <v>12485</v>
      </c>
      <c r="AB29" s="11">
        <v>1130592</v>
      </c>
      <c r="AC29" s="51"/>
      <c r="AD29" s="15">
        <v>2108114</v>
      </c>
      <c r="AE29" s="15">
        <v>5682234</v>
      </c>
      <c r="AF29" s="15">
        <v>246180</v>
      </c>
      <c r="AG29" s="15">
        <v>1561519</v>
      </c>
      <c r="AH29" s="15">
        <v>9617323</v>
      </c>
      <c r="AI29" s="15">
        <f t="shared" si="10"/>
        <v>19215370</v>
      </c>
      <c r="AJ29" s="51"/>
      <c r="AK29" s="14"/>
      <c r="AL29" s="11">
        <v>2010</v>
      </c>
      <c r="AM29" s="11">
        <v>1789</v>
      </c>
      <c r="AN29" s="14"/>
      <c r="AO29" s="11">
        <v>3014</v>
      </c>
      <c r="AP29" s="11">
        <v>2707</v>
      </c>
      <c r="AQ29" s="14"/>
      <c r="AR29" s="11">
        <v>5870</v>
      </c>
      <c r="AS29" s="11">
        <v>4107</v>
      </c>
      <c r="AT29" s="14"/>
      <c r="AU29" s="11">
        <v>21763</v>
      </c>
      <c r="AV29" s="11">
        <v>19261</v>
      </c>
      <c r="AW29" s="14"/>
      <c r="AX29" s="11">
        <v>65</v>
      </c>
      <c r="AY29" s="11">
        <v>15</v>
      </c>
      <c r="AZ29" s="11">
        <f>(AR29+AU29+AX29)</f>
        <v>27698</v>
      </c>
      <c r="BA29" s="11">
        <f>(AS29+AV29+AY29)</f>
        <v>23383</v>
      </c>
      <c r="BB29" s="14"/>
      <c r="BC29" s="11">
        <v>1242</v>
      </c>
      <c r="BD29" s="11">
        <v>606</v>
      </c>
      <c r="BE29" s="14"/>
      <c r="BF29" s="11">
        <f>(AL29+AO29+AZ29)</f>
        <v>32722</v>
      </c>
      <c r="BG29" s="16">
        <f>(AM29+AP29+BA29)</f>
        <v>27879</v>
      </c>
    </row>
    <row r="30" spans="1:59" s="57" customFormat="1" ht="13.5" customHeight="1">
      <c r="A30" s="65" t="s">
        <v>82</v>
      </c>
      <c r="B30" s="51"/>
      <c r="C30" s="52">
        <v>2</v>
      </c>
      <c r="D30" s="53">
        <v>76</v>
      </c>
      <c r="E30" s="54">
        <v>248</v>
      </c>
      <c r="F30" s="54">
        <v>24</v>
      </c>
      <c r="G30" s="54">
        <v>25</v>
      </c>
      <c r="H30" s="51"/>
      <c r="I30" s="55">
        <v>17</v>
      </c>
      <c r="J30" s="55">
        <v>10</v>
      </c>
      <c r="K30" s="55">
        <v>35</v>
      </c>
      <c r="L30" s="55"/>
      <c r="M30" s="55"/>
      <c r="N30" s="55">
        <v>62</v>
      </c>
      <c r="O30" s="51"/>
      <c r="P30" s="56"/>
      <c r="Q30" s="54">
        <v>384</v>
      </c>
      <c r="R30" s="54">
        <v>1352</v>
      </c>
      <c r="S30" s="54">
        <v>1736</v>
      </c>
      <c r="T30" s="54">
        <v>432</v>
      </c>
      <c r="U30" s="54">
        <v>1117</v>
      </c>
      <c r="V30" s="54">
        <v>1549</v>
      </c>
      <c r="W30" s="51"/>
      <c r="X30" s="56"/>
      <c r="Y30" s="54">
        <v>21866</v>
      </c>
      <c r="Z30" s="54">
        <v>4496</v>
      </c>
      <c r="AA30" s="54">
        <v>5844</v>
      </c>
      <c r="AB30" s="54">
        <v>250957</v>
      </c>
      <c r="AC30" s="51"/>
      <c r="AD30" s="64">
        <v>1014119</v>
      </c>
      <c r="AE30" s="64">
        <v>813220</v>
      </c>
      <c r="AF30" s="64">
        <v>49755</v>
      </c>
      <c r="AG30" s="64">
        <v>802950</v>
      </c>
      <c r="AH30" s="64">
        <v>2591429</v>
      </c>
      <c r="AI30" s="64">
        <v>5271473</v>
      </c>
      <c r="AJ30" s="51"/>
      <c r="AK30" s="56"/>
      <c r="AL30" s="54">
        <v>389</v>
      </c>
      <c r="AM30" s="54">
        <v>384</v>
      </c>
      <c r="AN30" s="56"/>
      <c r="AO30" s="54">
        <v>626</v>
      </c>
      <c r="AP30" s="54">
        <v>612</v>
      </c>
      <c r="AQ30" s="56"/>
      <c r="AR30" s="54">
        <v>2404</v>
      </c>
      <c r="AS30" s="54">
        <v>1126</v>
      </c>
      <c r="AT30" s="56"/>
      <c r="AU30" s="54">
        <v>12079</v>
      </c>
      <c r="AV30" s="54">
        <v>8085</v>
      </c>
      <c r="AW30" s="56"/>
      <c r="AX30" s="54">
        <v>1026</v>
      </c>
      <c r="AY30" s="54">
        <v>420</v>
      </c>
      <c r="AZ30" s="54">
        <f>(AR30+AU30+AX30)</f>
        <v>15509</v>
      </c>
      <c r="BA30" s="54">
        <f>(AS30+AV30+AY30)</f>
        <v>9631</v>
      </c>
      <c r="BB30" s="56"/>
      <c r="BC30" s="54">
        <v>10824</v>
      </c>
      <c r="BD30" s="54">
        <v>5451</v>
      </c>
      <c r="BE30" s="56"/>
      <c r="BF30" s="54">
        <f>(AL30+AO30+AZ30)</f>
        <v>16524</v>
      </c>
      <c r="BG30" s="54">
        <f>(AM30+AP30+BA30)</f>
        <v>10627</v>
      </c>
    </row>
    <row r="31" spans="1:59" ht="19.5" customHeight="1">
      <c r="A31" s="37" t="s">
        <v>83</v>
      </c>
      <c r="B31" s="51"/>
      <c r="C31" s="18"/>
      <c r="D31" s="18"/>
      <c r="E31" s="18"/>
      <c r="F31" s="18"/>
      <c r="G31" s="18"/>
      <c r="H31" s="51"/>
      <c r="I31" s="18"/>
      <c r="J31" s="18"/>
      <c r="K31" s="18"/>
      <c r="L31" s="18"/>
      <c r="M31" s="18"/>
      <c r="N31" s="18"/>
      <c r="O31" s="51"/>
      <c r="P31" s="14"/>
      <c r="Q31" s="18"/>
      <c r="R31" s="18"/>
      <c r="S31" s="18"/>
      <c r="T31" s="18"/>
      <c r="U31" s="18"/>
      <c r="V31" s="18"/>
      <c r="W31" s="51"/>
      <c r="X31" s="14"/>
      <c r="Y31" s="18"/>
      <c r="Z31" s="18"/>
      <c r="AA31" s="18"/>
      <c r="AB31" s="18"/>
      <c r="AC31" s="51"/>
      <c r="AD31" s="18"/>
      <c r="AE31" s="18"/>
      <c r="AF31" s="18"/>
      <c r="AG31" s="18"/>
      <c r="AH31" s="18"/>
      <c r="AI31" s="18"/>
      <c r="AJ31" s="51"/>
      <c r="AK31" s="14"/>
      <c r="AL31" s="18"/>
      <c r="AM31" s="18"/>
      <c r="AN31" s="14"/>
      <c r="AO31" s="18"/>
      <c r="AP31" s="18"/>
      <c r="AQ31" s="14"/>
      <c r="AR31" s="16"/>
      <c r="AS31" s="16"/>
      <c r="AT31" s="14"/>
      <c r="AU31" s="16"/>
      <c r="AV31" s="16"/>
      <c r="AW31" s="14"/>
      <c r="AX31" s="18"/>
      <c r="AY31" s="18"/>
      <c r="AZ31" s="18"/>
      <c r="BA31" s="18"/>
      <c r="BB31" s="14"/>
      <c r="BC31" s="18"/>
      <c r="BD31" s="18"/>
      <c r="BE31" s="14"/>
      <c r="BF31" s="18"/>
      <c r="BG31" s="18"/>
    </row>
    <row r="32" spans="1:59" s="57" customFormat="1" ht="13.5" customHeight="1">
      <c r="A32" s="65" t="s">
        <v>84</v>
      </c>
      <c r="B32" s="51"/>
      <c r="C32" s="52">
        <v>4</v>
      </c>
      <c r="D32" s="53">
        <v>71</v>
      </c>
      <c r="E32" s="54">
        <v>1329</v>
      </c>
      <c r="F32" s="54">
        <v>70</v>
      </c>
      <c r="G32" s="54">
        <v>185</v>
      </c>
      <c r="H32" s="51"/>
      <c r="I32" s="55">
        <v>31</v>
      </c>
      <c r="J32" s="55">
        <v>10</v>
      </c>
      <c r="K32" s="55">
        <v>28</v>
      </c>
      <c r="L32" s="55"/>
      <c r="M32" s="55">
        <v>5</v>
      </c>
      <c r="N32" s="55">
        <f>SUM(I32:M32)</f>
        <v>74</v>
      </c>
      <c r="O32" s="51"/>
      <c r="P32" s="56"/>
      <c r="Q32" s="54">
        <v>1920</v>
      </c>
      <c r="R32" s="54">
        <v>4807</v>
      </c>
      <c r="S32" s="54">
        <f>SUM(Q32:R32)</f>
        <v>6727</v>
      </c>
      <c r="T32" s="54">
        <v>3148</v>
      </c>
      <c r="U32" s="54">
        <v>10905</v>
      </c>
      <c r="V32" s="54">
        <f>SUM(T32:U32)</f>
        <v>14053</v>
      </c>
      <c r="W32" s="51"/>
      <c r="X32" s="56"/>
      <c r="Y32" s="54">
        <v>8428</v>
      </c>
      <c r="Z32" s="54">
        <v>4439</v>
      </c>
      <c r="AA32" s="54">
        <v>3205</v>
      </c>
      <c r="AB32" s="54">
        <v>638162</v>
      </c>
      <c r="AC32" s="51"/>
      <c r="AD32" s="64">
        <v>698000</v>
      </c>
      <c r="AE32" s="64">
        <v>1641000</v>
      </c>
      <c r="AF32" s="64">
        <v>94000</v>
      </c>
      <c r="AG32" s="64">
        <v>186000</v>
      </c>
      <c r="AH32" s="64">
        <v>3800000</v>
      </c>
      <c r="AI32" s="64">
        <f>SUM(AD32+AE32+AF32+AG32+AH32)</f>
        <v>6419000</v>
      </c>
      <c r="AJ32" s="51"/>
      <c r="AK32" s="56"/>
      <c r="AL32" s="54">
        <v>698</v>
      </c>
      <c r="AM32" s="54">
        <v>659</v>
      </c>
      <c r="AN32" s="56"/>
      <c r="AO32" s="54">
        <v>792</v>
      </c>
      <c r="AP32" s="54">
        <v>727</v>
      </c>
      <c r="AQ32" s="56"/>
      <c r="AR32" s="54">
        <v>1796</v>
      </c>
      <c r="AS32" s="54">
        <v>1030</v>
      </c>
      <c r="AT32" s="56"/>
      <c r="AU32" s="54">
        <v>9367</v>
      </c>
      <c r="AV32" s="54">
        <v>7765</v>
      </c>
      <c r="AW32" s="56"/>
      <c r="AX32" s="54">
        <v>55</v>
      </c>
      <c r="AY32" s="54">
        <v>15</v>
      </c>
      <c r="AZ32" s="54">
        <f aca="true" t="shared" si="13" ref="AZ32:BA34">(AR32+AU32+AX32)</f>
        <v>11218</v>
      </c>
      <c r="BA32" s="54">
        <f t="shared" si="13"/>
        <v>8810</v>
      </c>
      <c r="BB32" s="56"/>
      <c r="BC32" s="54">
        <v>836</v>
      </c>
      <c r="BD32" s="54">
        <v>345</v>
      </c>
      <c r="BE32" s="56"/>
      <c r="BF32" s="54">
        <f aca="true" t="shared" si="14" ref="BF32:BG34">(AL32+AO32+AZ32)</f>
        <v>12708</v>
      </c>
      <c r="BG32" s="54">
        <f t="shared" si="14"/>
        <v>10196</v>
      </c>
    </row>
    <row r="33" spans="1:59" s="10" customFormat="1" ht="13.5" customHeight="1">
      <c r="A33" s="36" t="s">
        <v>85</v>
      </c>
      <c r="B33" s="51"/>
      <c r="C33" s="11">
        <v>5</v>
      </c>
      <c r="D33" s="12">
        <v>74</v>
      </c>
      <c r="E33" s="11">
        <v>1715</v>
      </c>
      <c r="F33" s="11">
        <v>62</v>
      </c>
      <c r="G33" s="11">
        <v>288</v>
      </c>
      <c r="H33" s="51"/>
      <c r="I33" s="13">
        <v>35.43</v>
      </c>
      <c r="J33" s="13">
        <v>15.64</v>
      </c>
      <c r="K33" s="13">
        <v>76.41</v>
      </c>
      <c r="L33" s="13">
        <v>3.8</v>
      </c>
      <c r="M33" s="13">
        <v>7.51</v>
      </c>
      <c r="N33" s="13">
        <f>SUM(I33:M33)</f>
        <v>138.79</v>
      </c>
      <c r="O33" s="51"/>
      <c r="P33" s="14"/>
      <c r="Q33" s="11">
        <v>6087</v>
      </c>
      <c r="R33" s="11">
        <v>14033</v>
      </c>
      <c r="S33" s="11">
        <f>SUM(Q33:R33)</f>
        <v>20120</v>
      </c>
      <c r="T33" s="11">
        <v>1878</v>
      </c>
      <c r="U33" s="11">
        <v>4392</v>
      </c>
      <c r="V33" s="11">
        <f>SUM(T33:U33)</f>
        <v>6270</v>
      </c>
      <c r="W33" s="51"/>
      <c r="X33" s="14"/>
      <c r="Y33" s="11">
        <v>19572</v>
      </c>
      <c r="Z33" s="11">
        <v>5182</v>
      </c>
      <c r="AA33" s="11">
        <v>999</v>
      </c>
      <c r="AB33" s="11">
        <v>1130078</v>
      </c>
      <c r="AC33" s="51"/>
      <c r="AD33" s="15">
        <v>1333561</v>
      </c>
      <c r="AE33" s="15">
        <v>2903648</v>
      </c>
      <c r="AF33" s="15">
        <v>259960</v>
      </c>
      <c r="AG33" s="15">
        <v>1211531</v>
      </c>
      <c r="AH33" s="15">
        <v>5849357</v>
      </c>
      <c r="AI33" s="15">
        <f>SUM(AD33+AE33+AF33+AG33+AH33)</f>
        <v>11558057</v>
      </c>
      <c r="AJ33" s="51"/>
      <c r="AK33" s="14"/>
      <c r="AL33" s="11">
        <v>993</v>
      </c>
      <c r="AM33" s="11">
        <v>939</v>
      </c>
      <c r="AN33" s="14"/>
      <c r="AO33" s="11">
        <v>1356</v>
      </c>
      <c r="AP33" s="11">
        <v>1219</v>
      </c>
      <c r="AQ33" s="14"/>
      <c r="AR33" s="11">
        <v>2784</v>
      </c>
      <c r="AS33" s="11">
        <v>2046</v>
      </c>
      <c r="AT33" s="14"/>
      <c r="AU33" s="11">
        <v>11048</v>
      </c>
      <c r="AV33" s="11">
        <v>9928</v>
      </c>
      <c r="AW33" s="14"/>
      <c r="AX33" s="11">
        <v>102</v>
      </c>
      <c r="AY33" s="11">
        <v>59</v>
      </c>
      <c r="AZ33" s="11">
        <f t="shared" si="13"/>
        <v>13934</v>
      </c>
      <c r="BA33" s="11">
        <f t="shared" si="13"/>
        <v>12033</v>
      </c>
      <c r="BB33" s="14"/>
      <c r="BC33" s="11">
        <v>541</v>
      </c>
      <c r="BD33" s="11">
        <v>284</v>
      </c>
      <c r="BE33" s="14"/>
      <c r="BF33" s="11">
        <f t="shared" si="14"/>
        <v>16283</v>
      </c>
      <c r="BG33" s="16">
        <f t="shared" si="14"/>
        <v>14191</v>
      </c>
    </row>
    <row r="34" spans="1:59" s="57" customFormat="1" ht="13.5" customHeight="1">
      <c r="A34" s="65" t="s">
        <v>86</v>
      </c>
      <c r="B34" s="51"/>
      <c r="C34" s="52">
        <v>6</v>
      </c>
      <c r="D34" s="53">
        <v>71</v>
      </c>
      <c r="E34" s="54">
        <v>1084</v>
      </c>
      <c r="F34" s="54">
        <v>208</v>
      </c>
      <c r="G34" s="54">
        <v>363</v>
      </c>
      <c r="H34" s="51"/>
      <c r="I34" s="55">
        <v>51.5</v>
      </c>
      <c r="J34" s="55">
        <v>26.5</v>
      </c>
      <c r="K34" s="55">
        <v>62.7</v>
      </c>
      <c r="L34" s="55">
        <v>1</v>
      </c>
      <c r="M34" s="55">
        <v>0</v>
      </c>
      <c r="N34" s="55">
        <f>SUM(I34:M34)</f>
        <v>141.7</v>
      </c>
      <c r="O34" s="51"/>
      <c r="P34" s="56"/>
      <c r="Q34" s="54">
        <v>3508</v>
      </c>
      <c r="R34" s="54">
        <v>6493</v>
      </c>
      <c r="S34" s="54">
        <f>SUM(Q34:R34)</f>
        <v>10001</v>
      </c>
      <c r="T34" s="54">
        <v>2069</v>
      </c>
      <c r="U34" s="54">
        <v>8094</v>
      </c>
      <c r="V34" s="54">
        <f>SUM(T34:U34)</f>
        <v>10163</v>
      </c>
      <c r="W34" s="51"/>
      <c r="X34" s="56"/>
      <c r="Y34" s="54">
        <v>33481</v>
      </c>
      <c r="Z34" s="54">
        <v>4501</v>
      </c>
      <c r="AA34" s="54">
        <v>8460</v>
      </c>
      <c r="AB34" s="54">
        <v>90050</v>
      </c>
      <c r="AC34" s="51"/>
      <c r="AD34" s="64">
        <v>2214461</v>
      </c>
      <c r="AE34" s="64">
        <v>1339020</v>
      </c>
      <c r="AF34" s="64">
        <v>101261</v>
      </c>
      <c r="AG34" s="64">
        <v>1096643</v>
      </c>
      <c r="AH34" s="64">
        <v>7366108</v>
      </c>
      <c r="AI34" s="64">
        <f>SUM(AD34+AE34+AF34+AG34+AH34)</f>
        <v>12117493</v>
      </c>
      <c r="AJ34" s="51"/>
      <c r="AK34" s="56"/>
      <c r="AL34" s="54">
        <v>946</v>
      </c>
      <c r="AM34" s="54">
        <v>900</v>
      </c>
      <c r="AN34" s="56"/>
      <c r="AO34" s="54">
        <v>1180</v>
      </c>
      <c r="AP34" s="54">
        <v>1111</v>
      </c>
      <c r="AQ34" s="56"/>
      <c r="AR34" s="54">
        <v>4682</v>
      </c>
      <c r="AS34" s="54">
        <v>2605</v>
      </c>
      <c r="AT34" s="56"/>
      <c r="AU34" s="54">
        <v>18511</v>
      </c>
      <c r="AV34" s="54">
        <v>14816</v>
      </c>
      <c r="AW34" s="56"/>
      <c r="AX34" s="54">
        <v>190</v>
      </c>
      <c r="AY34" s="54">
        <v>104</v>
      </c>
      <c r="AZ34" s="54">
        <f t="shared" si="13"/>
        <v>23383</v>
      </c>
      <c r="BA34" s="54">
        <f t="shared" si="13"/>
        <v>17525</v>
      </c>
      <c r="BB34" s="56"/>
      <c r="BC34" s="54">
        <v>3253</v>
      </c>
      <c r="BD34" s="54">
        <v>1567</v>
      </c>
      <c r="BE34" s="56"/>
      <c r="BF34" s="54">
        <f t="shared" si="14"/>
        <v>25509</v>
      </c>
      <c r="BG34" s="54">
        <f t="shared" si="14"/>
        <v>19536</v>
      </c>
    </row>
    <row r="35" spans="1:59" s="40" customFormat="1" ht="19.5" customHeight="1">
      <c r="A35" s="37" t="s">
        <v>87</v>
      </c>
      <c r="B35" s="51"/>
      <c r="C35" s="18"/>
      <c r="D35" s="18"/>
      <c r="E35" s="18"/>
      <c r="F35" s="18"/>
      <c r="G35" s="18"/>
      <c r="H35" s="51"/>
      <c r="I35" s="18"/>
      <c r="J35" s="18"/>
      <c r="K35" s="18"/>
      <c r="L35" s="18"/>
      <c r="M35" s="18"/>
      <c r="N35" s="18"/>
      <c r="O35" s="51"/>
      <c r="P35" s="14"/>
      <c r="Q35" s="18"/>
      <c r="R35" s="18"/>
      <c r="S35" s="18"/>
      <c r="T35" s="18"/>
      <c r="U35" s="18"/>
      <c r="V35" s="18"/>
      <c r="W35" s="51"/>
      <c r="X35" s="14"/>
      <c r="Y35" s="18"/>
      <c r="Z35" s="18"/>
      <c r="AA35" s="18"/>
      <c r="AB35" s="18"/>
      <c r="AC35" s="51"/>
      <c r="AD35" s="18"/>
      <c r="AE35" s="18"/>
      <c r="AF35" s="18"/>
      <c r="AG35" s="18"/>
      <c r="AH35" s="18"/>
      <c r="AI35" s="18"/>
      <c r="AJ35" s="51"/>
      <c r="AK35" s="14"/>
      <c r="AL35" s="18"/>
      <c r="AM35" s="18"/>
      <c r="AN35" s="14"/>
      <c r="AO35" s="18"/>
      <c r="AP35" s="18"/>
      <c r="AQ35" s="14"/>
      <c r="AR35" s="16"/>
      <c r="AS35" s="16"/>
      <c r="AT35" s="14"/>
      <c r="AU35" s="16"/>
      <c r="AV35" s="16"/>
      <c r="AW35" s="14"/>
      <c r="AX35" s="18"/>
      <c r="AY35" s="18"/>
      <c r="AZ35" s="18"/>
      <c r="BA35" s="18"/>
      <c r="BB35" s="14"/>
      <c r="BC35" s="18"/>
      <c r="BD35" s="18"/>
      <c r="BE35" s="14"/>
      <c r="BF35" s="18"/>
      <c r="BG35" s="18"/>
    </row>
    <row r="36" spans="1:59" s="57" customFormat="1" ht="13.5" customHeight="1">
      <c r="A36" s="65" t="s">
        <v>88</v>
      </c>
      <c r="B36" s="51"/>
      <c r="C36" s="52">
        <v>8</v>
      </c>
      <c r="D36" s="53">
        <v>68</v>
      </c>
      <c r="E36" s="54">
        <v>1501</v>
      </c>
      <c r="F36" s="54">
        <v>88</v>
      </c>
      <c r="G36" s="54">
        <v>237</v>
      </c>
      <c r="H36" s="51"/>
      <c r="I36" s="55">
        <v>29.2</v>
      </c>
      <c r="J36" s="55">
        <v>8.8</v>
      </c>
      <c r="K36" s="55">
        <v>50.3</v>
      </c>
      <c r="L36" s="55">
        <v>1</v>
      </c>
      <c r="M36" s="55">
        <v>0</v>
      </c>
      <c r="N36" s="55">
        <f>SUM(I36:M36)</f>
        <v>89.3</v>
      </c>
      <c r="O36" s="51"/>
      <c r="P36" s="56"/>
      <c r="Q36" s="54">
        <v>1371</v>
      </c>
      <c r="R36" s="54">
        <v>2802</v>
      </c>
      <c r="S36" s="54">
        <f>SUM(Q36:R36)</f>
        <v>4173</v>
      </c>
      <c r="T36" s="54">
        <v>1319</v>
      </c>
      <c r="U36" s="54">
        <v>2930</v>
      </c>
      <c r="V36" s="54">
        <f>SUM(T36:U36)</f>
        <v>4249</v>
      </c>
      <c r="W36" s="51"/>
      <c r="X36" s="56"/>
      <c r="Y36" s="54">
        <v>15023</v>
      </c>
      <c r="Z36" s="54" t="s">
        <v>60</v>
      </c>
      <c r="AA36" s="54">
        <v>5073</v>
      </c>
      <c r="AB36" s="54">
        <v>584724</v>
      </c>
      <c r="AC36" s="51"/>
      <c r="AD36" s="64">
        <v>748311</v>
      </c>
      <c r="AE36" s="64">
        <v>1550429</v>
      </c>
      <c r="AF36" s="64">
        <v>130000</v>
      </c>
      <c r="AG36" s="64">
        <v>528758</v>
      </c>
      <c r="AH36" s="64">
        <v>3205992</v>
      </c>
      <c r="AI36" s="64">
        <f>SUM(AD36+AE36+AF36+AG36+AH36)</f>
        <v>6163490</v>
      </c>
      <c r="AJ36" s="51"/>
      <c r="AK36" s="56"/>
      <c r="AL36" s="54">
        <v>692</v>
      </c>
      <c r="AM36" s="54">
        <v>647</v>
      </c>
      <c r="AN36" s="56"/>
      <c r="AO36" s="54">
        <v>859</v>
      </c>
      <c r="AP36" s="54">
        <v>789</v>
      </c>
      <c r="AQ36" s="56"/>
      <c r="AR36" s="54">
        <v>1431</v>
      </c>
      <c r="AS36" s="54">
        <v>1042</v>
      </c>
      <c r="AT36" s="56"/>
      <c r="AU36" s="54">
        <v>10514</v>
      </c>
      <c r="AV36" s="54">
        <v>9073</v>
      </c>
      <c r="AW36" s="56"/>
      <c r="AX36" s="54">
        <v>125</v>
      </c>
      <c r="AY36" s="54">
        <v>98</v>
      </c>
      <c r="AZ36" s="54">
        <f>(AR36+AU36+AX36)</f>
        <v>12070</v>
      </c>
      <c r="BA36" s="54">
        <f>(AS36+AV36+AY36)</f>
        <v>10213</v>
      </c>
      <c r="BB36" s="56"/>
      <c r="BC36" s="54">
        <v>368</v>
      </c>
      <c r="BD36" s="54">
        <v>172</v>
      </c>
      <c r="BE36" s="56"/>
      <c r="BF36" s="54">
        <f>(AL36+AO36+AZ36)</f>
        <v>13621</v>
      </c>
      <c r="BG36" s="54">
        <f>(AM36+AP36+BA36)</f>
        <v>11649</v>
      </c>
    </row>
    <row r="37" spans="1:59" ht="18" customHeight="1">
      <c r="A37" s="37" t="s">
        <v>89</v>
      </c>
      <c r="B37" s="51"/>
      <c r="C37" s="18"/>
      <c r="D37" s="18"/>
      <c r="E37" s="18"/>
      <c r="F37" s="18"/>
      <c r="G37" s="18"/>
      <c r="H37" s="51"/>
      <c r="I37" s="18"/>
      <c r="J37" s="18"/>
      <c r="K37" s="18"/>
      <c r="L37" s="18"/>
      <c r="M37" s="18"/>
      <c r="N37" s="18"/>
      <c r="O37" s="51"/>
      <c r="P37" s="14"/>
      <c r="Q37" s="18"/>
      <c r="R37" s="18"/>
      <c r="S37" s="18"/>
      <c r="T37" s="18"/>
      <c r="U37" s="18"/>
      <c r="V37" s="18"/>
      <c r="W37" s="51"/>
      <c r="X37" s="14"/>
      <c r="Y37" s="18"/>
      <c r="Z37" s="18"/>
      <c r="AA37" s="18"/>
      <c r="AB37" s="18"/>
      <c r="AC37" s="51"/>
      <c r="AD37" s="18"/>
      <c r="AE37" s="18"/>
      <c r="AF37" s="18"/>
      <c r="AG37" s="18"/>
      <c r="AH37" s="18"/>
      <c r="AI37" s="18"/>
      <c r="AJ37" s="51"/>
      <c r="AK37" s="14"/>
      <c r="AL37" s="18"/>
      <c r="AM37" s="18"/>
      <c r="AN37" s="14"/>
      <c r="AO37" s="18"/>
      <c r="AP37" s="18"/>
      <c r="AQ37" s="14"/>
      <c r="AR37" s="16"/>
      <c r="AS37" s="16"/>
      <c r="AT37" s="14"/>
      <c r="AU37" s="16"/>
      <c r="AV37" s="16"/>
      <c r="AW37" s="14"/>
      <c r="AX37" s="18"/>
      <c r="AY37" s="18"/>
      <c r="AZ37" s="18"/>
      <c r="BA37" s="18"/>
      <c r="BB37" s="14"/>
      <c r="BC37" s="18"/>
      <c r="BD37" s="18"/>
      <c r="BE37" s="14"/>
      <c r="BF37" s="18"/>
      <c r="BG37" s="18"/>
    </row>
    <row r="38" spans="1:59" s="57" customFormat="1" ht="13.5" customHeight="1">
      <c r="A38" s="65" t="s">
        <v>90</v>
      </c>
      <c r="B38" s="51"/>
      <c r="C38" s="52">
        <v>6</v>
      </c>
      <c r="D38" s="53">
        <v>67.5</v>
      </c>
      <c r="E38" s="54">
        <v>1194</v>
      </c>
      <c r="F38" s="54">
        <v>68</v>
      </c>
      <c r="G38" s="54">
        <v>306</v>
      </c>
      <c r="H38" s="51"/>
      <c r="I38" s="55">
        <v>47.36</v>
      </c>
      <c r="J38" s="55">
        <v>21.1</v>
      </c>
      <c r="K38" s="55">
        <v>71.48</v>
      </c>
      <c r="L38" s="55">
        <v>2.5</v>
      </c>
      <c r="M38" s="55">
        <v>0</v>
      </c>
      <c r="N38" s="55">
        <f aca="true" t="shared" si="15" ref="N38:N46">SUM(I38:M38)</f>
        <v>142.44</v>
      </c>
      <c r="O38" s="51"/>
      <c r="P38" s="56"/>
      <c r="Q38" s="54">
        <v>5963</v>
      </c>
      <c r="R38" s="54">
        <v>5216</v>
      </c>
      <c r="S38" s="54">
        <f aca="true" t="shared" si="16" ref="S38:S44">SUM(Q38:R38)</f>
        <v>11179</v>
      </c>
      <c r="T38" s="54">
        <v>2930</v>
      </c>
      <c r="U38" s="54">
        <v>12927</v>
      </c>
      <c r="V38" s="54">
        <f aca="true" t="shared" si="17" ref="V38:V43">SUM(T38:U38)</f>
        <v>15857</v>
      </c>
      <c r="W38" s="51"/>
      <c r="X38" s="56"/>
      <c r="Y38" s="54">
        <v>56095</v>
      </c>
      <c r="Z38" s="54">
        <v>21762</v>
      </c>
      <c r="AA38" s="54"/>
      <c r="AB38" s="54">
        <v>1348743</v>
      </c>
      <c r="AC38" s="51"/>
      <c r="AD38" s="64">
        <v>2251440</v>
      </c>
      <c r="AE38" s="64">
        <v>1711420</v>
      </c>
      <c r="AF38" s="64">
        <v>135426</v>
      </c>
      <c r="AG38" s="64">
        <v>1093730</v>
      </c>
      <c r="AH38" s="64">
        <v>6260558</v>
      </c>
      <c r="AI38" s="64">
        <f aca="true" t="shared" si="18" ref="AI38:AI44">SUM(AD38+AE38+AF38+AG38+AH38)</f>
        <v>11452574</v>
      </c>
      <c r="AJ38" s="51"/>
      <c r="AK38" s="56"/>
      <c r="AL38" s="54">
        <v>751</v>
      </c>
      <c r="AM38" s="54">
        <v>716</v>
      </c>
      <c r="AN38" s="56"/>
      <c r="AO38" s="54">
        <v>1186</v>
      </c>
      <c r="AP38" s="54">
        <v>1079</v>
      </c>
      <c r="AQ38" s="56"/>
      <c r="AR38" s="54">
        <v>5418</v>
      </c>
      <c r="AS38" s="54">
        <v>2661</v>
      </c>
      <c r="AT38" s="56"/>
      <c r="AU38" s="54">
        <v>21399</v>
      </c>
      <c r="AV38" s="54">
        <v>15958</v>
      </c>
      <c r="AW38" s="56"/>
      <c r="AX38" s="54">
        <v>323</v>
      </c>
      <c r="AY38" s="54">
        <v>102</v>
      </c>
      <c r="AZ38" s="54">
        <f>(AR38+AU38+AX38)</f>
        <v>27140</v>
      </c>
      <c r="BA38" s="54">
        <f>(AS38+AV38+AY38)</f>
        <v>18721</v>
      </c>
      <c r="BB38" s="56"/>
      <c r="BC38" s="54">
        <v>10256</v>
      </c>
      <c r="BD38" s="54">
        <v>4350</v>
      </c>
      <c r="BE38" s="56"/>
      <c r="BF38" s="54">
        <f>(AL38+AO38+AZ38)</f>
        <v>29077</v>
      </c>
      <c r="BG38" s="54">
        <f>(AM38+AP38+BA38)</f>
        <v>20516</v>
      </c>
    </row>
    <row r="39" spans="1:59" s="10" customFormat="1" ht="13.5" customHeight="1">
      <c r="A39" s="36" t="s">
        <v>91</v>
      </c>
      <c r="B39" s="51"/>
      <c r="C39" s="11">
        <v>4</v>
      </c>
      <c r="D39" s="12">
        <v>70</v>
      </c>
      <c r="E39" s="11">
        <v>1769</v>
      </c>
      <c r="F39" s="11">
        <v>93</v>
      </c>
      <c r="G39" s="11">
        <v>100</v>
      </c>
      <c r="H39" s="51"/>
      <c r="I39" s="13">
        <v>47</v>
      </c>
      <c r="J39" s="13">
        <v>31</v>
      </c>
      <c r="K39" s="13">
        <v>77</v>
      </c>
      <c r="L39" s="13">
        <v>4</v>
      </c>
      <c r="M39" s="13">
        <v>3</v>
      </c>
      <c r="N39" s="13">
        <f t="shared" si="15"/>
        <v>162</v>
      </c>
      <c r="O39" s="51"/>
      <c r="P39" s="14"/>
      <c r="Q39" s="11">
        <v>3447</v>
      </c>
      <c r="R39" s="11">
        <v>3782</v>
      </c>
      <c r="S39" s="11">
        <f t="shared" si="16"/>
        <v>7229</v>
      </c>
      <c r="T39" s="11">
        <v>2926</v>
      </c>
      <c r="U39" s="11">
        <v>15997</v>
      </c>
      <c r="V39" s="11">
        <f t="shared" si="17"/>
        <v>18923</v>
      </c>
      <c r="W39" s="51"/>
      <c r="X39" s="14"/>
      <c r="Y39" s="11">
        <v>32122</v>
      </c>
      <c r="Z39" s="11">
        <v>5995</v>
      </c>
      <c r="AA39" s="11">
        <v>764</v>
      </c>
      <c r="AB39" s="11">
        <v>1115342</v>
      </c>
      <c r="AC39" s="51"/>
      <c r="AD39" s="15">
        <v>2028321</v>
      </c>
      <c r="AE39" s="15">
        <v>3566765</v>
      </c>
      <c r="AF39" s="15">
        <v>167490</v>
      </c>
      <c r="AG39" s="15">
        <v>1057610</v>
      </c>
      <c r="AH39" s="15">
        <v>7299007</v>
      </c>
      <c r="AI39" s="15">
        <f t="shared" si="18"/>
        <v>14119193</v>
      </c>
      <c r="AJ39" s="51"/>
      <c r="AK39" s="14"/>
      <c r="AL39" s="18">
        <v>1158</v>
      </c>
      <c r="AM39" s="11">
        <v>1057</v>
      </c>
      <c r="AN39" s="14"/>
      <c r="AO39" s="11">
        <v>1084</v>
      </c>
      <c r="AP39" s="11">
        <v>978</v>
      </c>
      <c r="AQ39" s="14"/>
      <c r="AR39" s="11">
        <v>4180</v>
      </c>
      <c r="AS39" s="11">
        <v>2623</v>
      </c>
      <c r="AT39" s="14"/>
      <c r="AU39" s="11">
        <v>17057</v>
      </c>
      <c r="AV39" s="11">
        <v>15047</v>
      </c>
      <c r="AW39" s="14"/>
      <c r="AX39" s="11">
        <v>98</v>
      </c>
      <c r="AY39" s="11">
        <v>38</v>
      </c>
      <c r="AZ39" s="11">
        <f aca="true" t="shared" si="19" ref="AZ39:AZ45">(AR39+AU39+AX39)</f>
        <v>21335</v>
      </c>
      <c r="BA39" s="11">
        <f aca="true" t="shared" si="20" ref="BA39:BA45">(AS39+AV39+AY39)</f>
        <v>17708</v>
      </c>
      <c r="BB39" s="14"/>
      <c r="BC39" s="11">
        <v>0</v>
      </c>
      <c r="BD39" s="11">
        <v>0</v>
      </c>
      <c r="BE39" s="14"/>
      <c r="BF39" s="11">
        <f>(AL39+AO39+AZ39)</f>
        <v>23577</v>
      </c>
      <c r="BG39" s="16">
        <f>(AM39+AP39+BA39)</f>
        <v>19743</v>
      </c>
    </row>
    <row r="40" spans="1:59" s="57" customFormat="1" ht="13.5" customHeight="1">
      <c r="A40" s="65" t="s">
        <v>92</v>
      </c>
      <c r="B40" s="51"/>
      <c r="C40" s="52">
        <v>9</v>
      </c>
      <c r="D40" s="53">
        <v>74.28</v>
      </c>
      <c r="E40" s="54">
        <v>4098</v>
      </c>
      <c r="F40" s="54">
        <v>146</v>
      </c>
      <c r="G40" s="54">
        <f>296</f>
        <v>296</v>
      </c>
      <c r="H40" s="51"/>
      <c r="I40" s="55">
        <v>83.5</v>
      </c>
      <c r="J40" s="55">
        <v>61.4498</v>
      </c>
      <c r="K40" s="55">
        <v>108.7</v>
      </c>
      <c r="L40" s="55">
        <v>9</v>
      </c>
      <c r="M40" s="55">
        <v>0</v>
      </c>
      <c r="N40" s="55">
        <f t="shared" si="15"/>
        <v>262.6498</v>
      </c>
      <c r="O40" s="51"/>
      <c r="P40" s="56"/>
      <c r="Q40" s="54">
        <v>8164</v>
      </c>
      <c r="R40" s="54">
        <v>13283</v>
      </c>
      <c r="S40" s="54">
        <f t="shared" si="16"/>
        <v>21447</v>
      </c>
      <c r="T40" s="54">
        <v>2891</v>
      </c>
      <c r="U40" s="54">
        <v>17022</v>
      </c>
      <c r="V40" s="54">
        <f t="shared" si="17"/>
        <v>19913</v>
      </c>
      <c r="W40" s="51"/>
      <c r="X40" s="56"/>
      <c r="Y40" s="54">
        <v>60200</v>
      </c>
      <c r="Z40" s="54">
        <v>2620</v>
      </c>
      <c r="AA40" s="54">
        <v>3641</v>
      </c>
      <c r="AB40" s="54"/>
      <c r="AC40" s="51"/>
      <c r="AD40" s="64">
        <v>2488667</v>
      </c>
      <c r="AE40" s="64">
        <v>4296684</v>
      </c>
      <c r="AF40" s="64">
        <v>263939</v>
      </c>
      <c r="AG40" s="64">
        <v>2836411</v>
      </c>
      <c r="AH40" s="64">
        <v>12704168</v>
      </c>
      <c r="AI40" s="64">
        <f t="shared" si="18"/>
        <v>22589869</v>
      </c>
      <c r="AJ40" s="51"/>
      <c r="AK40" s="56"/>
      <c r="AL40" s="54">
        <v>2511</v>
      </c>
      <c r="AM40" s="54">
        <v>2203</v>
      </c>
      <c r="AN40" s="56"/>
      <c r="AO40" s="54">
        <v>2509</v>
      </c>
      <c r="AP40" s="54">
        <v>2227</v>
      </c>
      <c r="AQ40" s="56"/>
      <c r="AR40" s="54">
        <v>8006</v>
      </c>
      <c r="AS40" s="54">
        <v>4863</v>
      </c>
      <c r="AT40" s="56"/>
      <c r="AU40" s="54">
        <v>31027</v>
      </c>
      <c r="AV40" s="54">
        <v>25934</v>
      </c>
      <c r="AW40" s="56"/>
      <c r="AX40" s="54">
        <v>615</v>
      </c>
      <c r="AY40" s="54">
        <v>186</v>
      </c>
      <c r="AZ40" s="54">
        <f t="shared" si="19"/>
        <v>39648</v>
      </c>
      <c r="BA40" s="54">
        <f t="shared" si="20"/>
        <v>30983</v>
      </c>
      <c r="BB40" s="56"/>
      <c r="BC40" s="54">
        <v>6443</v>
      </c>
      <c r="BD40" s="54">
        <v>3195</v>
      </c>
      <c r="BE40" s="56"/>
      <c r="BF40" s="54">
        <f aca="true" t="shared" si="21" ref="BF40:BF45">(AL40+AO40+AZ40)</f>
        <v>44668</v>
      </c>
      <c r="BG40" s="54">
        <f aca="true" t="shared" si="22" ref="BG40:BG45">(AM40+AP40+BA40)</f>
        <v>35413</v>
      </c>
    </row>
    <row r="41" spans="1:59" s="10" customFormat="1" ht="13.5" customHeight="1">
      <c r="A41" s="36" t="s">
        <v>93</v>
      </c>
      <c r="B41" s="51"/>
      <c r="C41" s="11">
        <v>6</v>
      </c>
      <c r="D41" s="12">
        <v>76</v>
      </c>
      <c r="E41" s="11">
        <v>1807</v>
      </c>
      <c r="F41" s="11">
        <v>104</v>
      </c>
      <c r="G41" s="11">
        <v>349</v>
      </c>
      <c r="H41" s="51"/>
      <c r="I41" s="13">
        <v>56.45</v>
      </c>
      <c r="J41" s="13">
        <v>66.76</v>
      </c>
      <c r="K41" s="13">
        <v>35.13</v>
      </c>
      <c r="L41" s="13">
        <v>3</v>
      </c>
      <c r="M41" s="13">
        <v>3.9</v>
      </c>
      <c r="N41" s="13">
        <f t="shared" si="15"/>
        <v>165.24</v>
      </c>
      <c r="O41" s="51"/>
      <c r="P41" s="14"/>
      <c r="Q41" s="11">
        <v>1639</v>
      </c>
      <c r="R41" s="11">
        <v>3236</v>
      </c>
      <c r="S41" s="11">
        <f t="shared" si="16"/>
        <v>4875</v>
      </c>
      <c r="T41" s="11">
        <v>2037</v>
      </c>
      <c r="U41" s="11">
        <v>11626</v>
      </c>
      <c r="V41" s="11">
        <f t="shared" si="17"/>
        <v>13663</v>
      </c>
      <c r="W41" s="51"/>
      <c r="X41" s="14"/>
      <c r="Y41" s="11">
        <v>17730</v>
      </c>
      <c r="Z41" s="11">
        <v>2226</v>
      </c>
      <c r="AA41" s="11">
        <v>573</v>
      </c>
      <c r="AB41" s="11">
        <v>19383</v>
      </c>
      <c r="AC41" s="51"/>
      <c r="AD41" s="15">
        <v>1277632</v>
      </c>
      <c r="AE41" s="15">
        <v>1584283</v>
      </c>
      <c r="AF41" s="15">
        <v>76862</v>
      </c>
      <c r="AG41" s="15">
        <v>2587074</v>
      </c>
      <c r="AH41" s="15">
        <v>7559647</v>
      </c>
      <c r="AI41" s="15">
        <f t="shared" si="18"/>
        <v>13085498</v>
      </c>
      <c r="AJ41" s="51"/>
      <c r="AK41" s="14"/>
      <c r="AL41" s="11">
        <v>1078</v>
      </c>
      <c r="AM41" s="11">
        <v>1017</v>
      </c>
      <c r="AN41" s="14"/>
      <c r="AO41" s="11">
        <v>1321</v>
      </c>
      <c r="AP41" s="11">
        <v>1110</v>
      </c>
      <c r="AQ41" s="14"/>
      <c r="AR41" s="11">
        <v>6336</v>
      </c>
      <c r="AS41" s="11">
        <v>3596</v>
      </c>
      <c r="AT41" s="14"/>
      <c r="AU41" s="11">
        <v>21255</v>
      </c>
      <c r="AV41" s="11">
        <v>17745</v>
      </c>
      <c r="AW41" s="14"/>
      <c r="AX41" s="11">
        <v>0</v>
      </c>
      <c r="AY41" s="11">
        <v>0</v>
      </c>
      <c r="AZ41" s="11">
        <f t="shared" si="19"/>
        <v>27591</v>
      </c>
      <c r="BA41" s="11">
        <f t="shared" si="20"/>
        <v>21341</v>
      </c>
      <c r="BB41" s="14"/>
      <c r="BC41" s="11">
        <v>642</v>
      </c>
      <c r="BD41" s="11">
        <v>298</v>
      </c>
      <c r="BE41" s="14"/>
      <c r="BF41" s="11">
        <f t="shared" si="21"/>
        <v>29990</v>
      </c>
      <c r="BG41" s="16">
        <f t="shared" si="22"/>
        <v>23468</v>
      </c>
    </row>
    <row r="42" spans="1:59" s="57" customFormat="1" ht="13.5" customHeight="1">
      <c r="A42" s="65" t="s">
        <v>94</v>
      </c>
      <c r="B42" s="51"/>
      <c r="C42" s="52">
        <v>3</v>
      </c>
      <c r="D42" s="53">
        <v>69</v>
      </c>
      <c r="E42" s="54">
        <v>821</v>
      </c>
      <c r="F42" s="54">
        <v>35</v>
      </c>
      <c r="G42" s="54">
        <v>108</v>
      </c>
      <c r="H42" s="51"/>
      <c r="I42" s="55">
        <v>32.57</v>
      </c>
      <c r="J42" s="55">
        <v>7</v>
      </c>
      <c r="K42" s="55">
        <v>37.78</v>
      </c>
      <c r="L42" s="55">
        <v>1</v>
      </c>
      <c r="M42" s="55">
        <v>11</v>
      </c>
      <c r="N42" s="55">
        <f t="shared" si="15"/>
        <v>89.35</v>
      </c>
      <c r="O42" s="51"/>
      <c r="P42" s="56"/>
      <c r="Q42" s="54">
        <v>365</v>
      </c>
      <c r="R42" s="54">
        <v>143</v>
      </c>
      <c r="S42" s="54">
        <f t="shared" si="16"/>
        <v>508</v>
      </c>
      <c r="T42" s="54">
        <v>485</v>
      </c>
      <c r="U42" s="54">
        <v>1899</v>
      </c>
      <c r="V42" s="54">
        <f t="shared" si="17"/>
        <v>2384</v>
      </c>
      <c r="W42" s="51"/>
      <c r="X42" s="56"/>
      <c r="Y42" s="54">
        <v>10966</v>
      </c>
      <c r="Z42" s="54">
        <v>2251</v>
      </c>
      <c r="AA42" s="54">
        <v>12316</v>
      </c>
      <c r="AB42" s="54">
        <v>218983</v>
      </c>
      <c r="AC42" s="51"/>
      <c r="AD42" s="64">
        <v>598206</v>
      </c>
      <c r="AE42" s="64">
        <v>696942</v>
      </c>
      <c r="AF42" s="64">
        <v>22160</v>
      </c>
      <c r="AG42" s="64">
        <v>207165</v>
      </c>
      <c r="AH42" s="64">
        <v>2912152</v>
      </c>
      <c r="AI42" s="64">
        <f t="shared" si="18"/>
        <v>4436625</v>
      </c>
      <c r="AJ42" s="51"/>
      <c r="AK42" s="56"/>
      <c r="AL42" s="54">
        <v>402</v>
      </c>
      <c r="AM42" s="54">
        <v>375</v>
      </c>
      <c r="AN42" s="56"/>
      <c r="AO42" s="54">
        <v>617</v>
      </c>
      <c r="AP42" s="54">
        <v>406</v>
      </c>
      <c r="AQ42" s="56"/>
      <c r="AR42" s="54">
        <v>2584</v>
      </c>
      <c r="AS42" s="54">
        <v>1481</v>
      </c>
      <c r="AT42" s="56"/>
      <c r="AU42" s="54">
        <v>8249</v>
      </c>
      <c r="AV42" s="54">
        <v>6966</v>
      </c>
      <c r="AW42" s="56"/>
      <c r="AX42" s="54">
        <v>0</v>
      </c>
      <c r="AY42" s="54">
        <v>78</v>
      </c>
      <c r="AZ42" s="54">
        <f t="shared" si="19"/>
        <v>10833</v>
      </c>
      <c r="BA42" s="54">
        <f t="shared" si="20"/>
        <v>8525</v>
      </c>
      <c r="BB42" s="56"/>
      <c r="BC42" s="54">
        <v>38</v>
      </c>
      <c r="BD42" s="54">
        <v>17</v>
      </c>
      <c r="BE42" s="56"/>
      <c r="BF42" s="54">
        <f t="shared" si="21"/>
        <v>11852</v>
      </c>
      <c r="BG42" s="54">
        <f t="shared" si="22"/>
        <v>9306</v>
      </c>
    </row>
    <row r="43" spans="1:59" s="10" customFormat="1" ht="13.5" customHeight="1">
      <c r="A43" s="36" t="s">
        <v>95</v>
      </c>
      <c r="B43" s="51"/>
      <c r="C43" s="11">
        <v>1</v>
      </c>
      <c r="D43" s="12">
        <v>60</v>
      </c>
      <c r="E43" s="11">
        <v>421</v>
      </c>
      <c r="F43" s="11">
        <v>15</v>
      </c>
      <c r="G43" s="11">
        <v>89</v>
      </c>
      <c r="H43" s="51"/>
      <c r="I43" s="13">
        <v>11.1</v>
      </c>
      <c r="J43" s="13">
        <v>3.4</v>
      </c>
      <c r="K43" s="13">
        <v>7.6</v>
      </c>
      <c r="L43" s="13"/>
      <c r="M43" s="13"/>
      <c r="N43" s="13">
        <f t="shared" si="15"/>
        <v>22.1</v>
      </c>
      <c r="O43" s="51"/>
      <c r="P43" s="14"/>
      <c r="Q43" s="11">
        <v>1418</v>
      </c>
      <c r="R43" s="11">
        <v>1512</v>
      </c>
      <c r="S43" s="11">
        <f t="shared" si="16"/>
        <v>2930</v>
      </c>
      <c r="T43" s="11">
        <v>495</v>
      </c>
      <c r="U43" s="11">
        <v>1983</v>
      </c>
      <c r="V43" s="11">
        <f t="shared" si="17"/>
        <v>2478</v>
      </c>
      <c r="W43" s="51"/>
      <c r="X43" s="14"/>
      <c r="Y43" s="11">
        <v>9925</v>
      </c>
      <c r="Z43" s="11">
        <v>763</v>
      </c>
      <c r="AA43" s="11">
        <v>1571</v>
      </c>
      <c r="AB43" s="11">
        <f>139652+(Y43+Z43-AA43)</f>
        <v>148769</v>
      </c>
      <c r="AC43" s="51"/>
      <c r="AD43" s="15">
        <v>386881</v>
      </c>
      <c r="AE43" s="15">
        <v>602914</v>
      </c>
      <c r="AF43" s="15">
        <v>6200</v>
      </c>
      <c r="AG43" s="15">
        <v>204035</v>
      </c>
      <c r="AH43" s="15">
        <v>1009510</v>
      </c>
      <c r="AI43" s="15">
        <f t="shared" si="18"/>
        <v>2209540</v>
      </c>
      <c r="AJ43" s="51"/>
      <c r="AK43" s="14"/>
      <c r="AL43" s="11">
        <v>203</v>
      </c>
      <c r="AM43" s="11">
        <v>199</v>
      </c>
      <c r="AN43" s="14"/>
      <c r="AO43" s="11">
        <v>252</v>
      </c>
      <c r="AP43" s="11">
        <v>237</v>
      </c>
      <c r="AQ43" s="14"/>
      <c r="AR43" s="11">
        <v>578</v>
      </c>
      <c r="AS43" s="11">
        <v>388</v>
      </c>
      <c r="AT43" s="14"/>
      <c r="AU43" s="11">
        <v>3823</v>
      </c>
      <c r="AV43" s="11">
        <v>3446</v>
      </c>
      <c r="AW43" s="14"/>
      <c r="AX43" s="11">
        <v>90</v>
      </c>
      <c r="AY43" s="11">
        <v>14</v>
      </c>
      <c r="AZ43" s="11">
        <f t="shared" si="19"/>
        <v>4491</v>
      </c>
      <c r="BA43" s="11">
        <f t="shared" si="20"/>
        <v>3848</v>
      </c>
      <c r="BB43" s="14"/>
      <c r="BC43" s="11">
        <v>0</v>
      </c>
      <c r="BD43" s="11">
        <v>0</v>
      </c>
      <c r="BE43" s="14"/>
      <c r="BF43" s="11">
        <f t="shared" si="21"/>
        <v>4946</v>
      </c>
      <c r="BG43" s="16">
        <f t="shared" si="22"/>
        <v>4284</v>
      </c>
    </row>
    <row r="44" spans="1:59" s="57" customFormat="1" ht="13.5" customHeight="1">
      <c r="A44" s="65" t="s">
        <v>96</v>
      </c>
      <c r="B44" s="51"/>
      <c r="C44" s="52">
        <v>25</v>
      </c>
      <c r="D44" s="53">
        <v>80</v>
      </c>
      <c r="E44" s="54">
        <v>2960</v>
      </c>
      <c r="F44" s="54">
        <v>226</v>
      </c>
      <c r="G44" s="54">
        <v>156</v>
      </c>
      <c r="H44" s="51"/>
      <c r="I44" s="55">
        <v>75.2</v>
      </c>
      <c r="J44" s="55">
        <v>34</v>
      </c>
      <c r="K44" s="55">
        <v>154.4</v>
      </c>
      <c r="L44" s="55">
        <v>1</v>
      </c>
      <c r="M44" s="55">
        <v>0</v>
      </c>
      <c r="N44" s="55">
        <f t="shared" si="15"/>
        <v>264.6</v>
      </c>
      <c r="O44" s="51"/>
      <c r="P44" s="56"/>
      <c r="Q44" s="54">
        <v>6055</v>
      </c>
      <c r="R44" s="54">
        <v>11127</v>
      </c>
      <c r="S44" s="54">
        <f t="shared" si="16"/>
        <v>17182</v>
      </c>
      <c r="T44" s="54">
        <v>4157</v>
      </c>
      <c r="U44" s="54">
        <v>13007</v>
      </c>
      <c r="V44" s="54">
        <v>17164</v>
      </c>
      <c r="W44" s="51"/>
      <c r="X44" s="56"/>
      <c r="Y44" s="54">
        <v>60226</v>
      </c>
      <c r="Z44" s="54">
        <v>10251</v>
      </c>
      <c r="AA44" s="54">
        <v>48805</v>
      </c>
      <c r="AB44" s="54">
        <v>2252094</v>
      </c>
      <c r="AC44" s="51"/>
      <c r="AD44" s="64">
        <f>1254405+500000+28321+94314+1021040+179767+481436+185148+202177+164680+66700+175956+32936-317987</f>
        <v>4068893</v>
      </c>
      <c r="AE44" s="64">
        <f>429870+131884+78040+354498+173763+210883+671499+361243+1010746+25103+1325261+185536</f>
        <v>4958326</v>
      </c>
      <c r="AF44" s="64">
        <v>317987</v>
      </c>
      <c r="AG44" s="64">
        <v>2140293</v>
      </c>
      <c r="AH44" s="64">
        <v>10938970</v>
      </c>
      <c r="AI44" s="64">
        <f t="shared" si="18"/>
        <v>22424469</v>
      </c>
      <c r="AJ44" s="51"/>
      <c r="AK44" s="56"/>
      <c r="AL44" s="54">
        <v>2415</v>
      </c>
      <c r="AM44" s="54">
        <v>2117</v>
      </c>
      <c r="AN44" s="56"/>
      <c r="AO44" s="54">
        <v>2653</v>
      </c>
      <c r="AP44" s="54">
        <v>2386</v>
      </c>
      <c r="AQ44" s="56"/>
      <c r="AR44" s="54">
        <v>8647</v>
      </c>
      <c r="AS44" s="54">
        <v>5311</v>
      </c>
      <c r="AT44" s="56"/>
      <c r="AU44" s="54">
        <v>23935</v>
      </c>
      <c r="AV44" s="54">
        <v>21903</v>
      </c>
      <c r="AW44" s="56"/>
      <c r="AX44" s="54">
        <v>23</v>
      </c>
      <c r="AY44" s="54">
        <v>11</v>
      </c>
      <c r="AZ44" s="54">
        <f t="shared" si="19"/>
        <v>32605</v>
      </c>
      <c r="BA44" s="54">
        <f t="shared" si="20"/>
        <v>27225</v>
      </c>
      <c r="BB44" s="56"/>
      <c r="BC44" s="54">
        <v>659</v>
      </c>
      <c r="BD44" s="54">
        <v>291</v>
      </c>
      <c r="BE44" s="56"/>
      <c r="BF44" s="54">
        <f t="shared" si="21"/>
        <v>37673</v>
      </c>
      <c r="BG44" s="54">
        <f t="shared" si="22"/>
        <v>31728</v>
      </c>
    </row>
    <row r="45" spans="1:59" s="10" customFormat="1" ht="13.5" customHeight="1">
      <c r="A45" s="36" t="s">
        <v>97</v>
      </c>
      <c r="B45" s="51"/>
      <c r="C45" s="11">
        <v>6</v>
      </c>
      <c r="D45" s="12">
        <v>74</v>
      </c>
      <c r="E45" s="11">
        <v>1200</v>
      </c>
      <c r="F45" s="11">
        <v>73</v>
      </c>
      <c r="G45" s="11">
        <v>328</v>
      </c>
      <c r="H45" s="51"/>
      <c r="I45" s="13">
        <v>34.65</v>
      </c>
      <c r="J45" s="13">
        <v>32.52</v>
      </c>
      <c r="K45" s="13">
        <v>6.58</v>
      </c>
      <c r="L45" s="13">
        <v>3</v>
      </c>
      <c r="M45" s="13">
        <v>2.9</v>
      </c>
      <c r="N45" s="13">
        <v>79.65</v>
      </c>
      <c r="O45" s="51"/>
      <c r="P45" s="14"/>
      <c r="Q45" s="11">
        <v>1428</v>
      </c>
      <c r="R45" s="11">
        <v>1422</v>
      </c>
      <c r="S45" s="11">
        <v>2850</v>
      </c>
      <c r="T45" s="11">
        <v>1036</v>
      </c>
      <c r="U45" s="11">
        <v>6003</v>
      </c>
      <c r="V45" s="11">
        <f>SUM(T45:U45)</f>
        <v>7039</v>
      </c>
      <c r="W45" s="51"/>
      <c r="X45" s="14"/>
      <c r="Y45" s="11">
        <v>22905</v>
      </c>
      <c r="Z45" s="11">
        <v>7325</v>
      </c>
      <c r="AA45" s="11">
        <v>5566</v>
      </c>
      <c r="AB45" s="11">
        <v>303319</v>
      </c>
      <c r="AC45" s="51"/>
      <c r="AD45" s="15">
        <v>1066602</v>
      </c>
      <c r="AE45" s="15">
        <v>1051898</v>
      </c>
      <c r="AF45" s="15">
        <v>66550</v>
      </c>
      <c r="AG45" s="15">
        <v>1068950</v>
      </c>
      <c r="AH45" s="15">
        <v>3975000</v>
      </c>
      <c r="AI45" s="15">
        <v>7229000</v>
      </c>
      <c r="AJ45" s="51"/>
      <c r="AK45" s="14"/>
      <c r="AL45" s="11">
        <v>616</v>
      </c>
      <c r="AM45" s="11">
        <v>594</v>
      </c>
      <c r="AN45" s="14"/>
      <c r="AO45" s="11">
        <v>604</v>
      </c>
      <c r="AP45" s="11">
        <v>540</v>
      </c>
      <c r="AQ45" s="14"/>
      <c r="AR45" s="11">
        <v>3123</v>
      </c>
      <c r="AS45" s="11">
        <v>1833</v>
      </c>
      <c r="AT45" s="14"/>
      <c r="AU45" s="11">
        <v>12154</v>
      </c>
      <c r="AV45" s="11">
        <v>10525</v>
      </c>
      <c r="AW45" s="14"/>
      <c r="AX45" s="11">
        <v>35</v>
      </c>
      <c r="AY45" s="11">
        <v>13</v>
      </c>
      <c r="AZ45" s="11">
        <f t="shared" si="19"/>
        <v>15312</v>
      </c>
      <c r="BA45" s="11">
        <f t="shared" si="20"/>
        <v>12371</v>
      </c>
      <c r="BB45" s="14"/>
      <c r="BC45" s="11">
        <v>0</v>
      </c>
      <c r="BD45" s="11">
        <v>0</v>
      </c>
      <c r="BE45" s="14"/>
      <c r="BF45" s="11">
        <f t="shared" si="21"/>
        <v>16532</v>
      </c>
      <c r="BG45" s="16">
        <f t="shared" si="22"/>
        <v>13505</v>
      </c>
    </row>
    <row r="46" spans="1:59" s="57" customFormat="1" ht="13.5" customHeight="1">
      <c r="A46" s="65" t="s">
        <v>98</v>
      </c>
      <c r="B46" s="51"/>
      <c r="C46" s="52">
        <v>1</v>
      </c>
      <c r="D46" s="53">
        <v>45</v>
      </c>
      <c r="E46" s="54">
        <v>84</v>
      </c>
      <c r="F46" s="54">
        <v>12</v>
      </c>
      <c r="G46" s="54">
        <v>0</v>
      </c>
      <c r="H46" s="51"/>
      <c r="I46" s="55">
        <v>3</v>
      </c>
      <c r="J46" s="55">
        <v>1</v>
      </c>
      <c r="K46" s="55">
        <v>2.5</v>
      </c>
      <c r="L46" s="55"/>
      <c r="M46" s="55"/>
      <c r="N46" s="55">
        <f t="shared" si="15"/>
        <v>6.5</v>
      </c>
      <c r="O46" s="51"/>
      <c r="P46" s="56"/>
      <c r="Q46" s="54">
        <v>65</v>
      </c>
      <c r="R46" s="54"/>
      <c r="S46" s="54">
        <v>65</v>
      </c>
      <c r="T46" s="54">
        <v>38</v>
      </c>
      <c r="U46" s="54"/>
      <c r="V46" s="54">
        <v>38</v>
      </c>
      <c r="W46" s="51"/>
      <c r="X46" s="56"/>
      <c r="Y46" s="54">
        <v>2062</v>
      </c>
      <c r="Z46" s="54">
        <v>432</v>
      </c>
      <c r="AA46" s="54">
        <v>0</v>
      </c>
      <c r="AB46" s="54">
        <v>56689</v>
      </c>
      <c r="AC46" s="51"/>
      <c r="AD46" s="64">
        <v>82000</v>
      </c>
      <c r="AE46" s="64">
        <v>16000</v>
      </c>
      <c r="AF46" s="64"/>
      <c r="AG46" s="64"/>
      <c r="AH46" s="64">
        <v>241570</v>
      </c>
      <c r="AI46" s="64">
        <f>SUM(AD46+AE46+AF46+AG46+AH46)</f>
        <v>339570</v>
      </c>
      <c r="AJ46" s="51"/>
      <c r="AK46" s="56"/>
      <c r="AL46" s="54"/>
      <c r="AM46" s="54"/>
      <c r="AN46" s="56"/>
      <c r="AO46" s="54"/>
      <c r="AP46" s="54"/>
      <c r="AQ46" s="56"/>
      <c r="AR46" s="54"/>
      <c r="AS46" s="54"/>
      <c r="AT46" s="56"/>
      <c r="AU46" s="54"/>
      <c r="AV46" s="54"/>
      <c r="AW46" s="56"/>
      <c r="AX46" s="54"/>
      <c r="AY46" s="54"/>
      <c r="AZ46" s="54"/>
      <c r="BA46" s="54"/>
      <c r="BB46" s="56"/>
      <c r="BC46" s="54"/>
      <c r="BD46" s="54"/>
      <c r="BE46" s="56"/>
      <c r="BF46" s="54"/>
      <c r="BG46" s="54"/>
    </row>
    <row r="47" spans="1:59" ht="19.5" customHeight="1">
      <c r="A47" s="37" t="s">
        <v>99</v>
      </c>
      <c r="B47" s="51"/>
      <c r="C47" s="18"/>
      <c r="D47" s="18"/>
      <c r="E47" s="18"/>
      <c r="F47" s="18"/>
      <c r="G47" s="18"/>
      <c r="H47" s="51"/>
      <c r="I47" s="18"/>
      <c r="J47" s="18"/>
      <c r="K47" s="18"/>
      <c r="L47" s="18"/>
      <c r="M47" s="18"/>
      <c r="N47" s="18"/>
      <c r="O47" s="51"/>
      <c r="P47" s="14"/>
      <c r="Q47" s="18"/>
      <c r="R47" s="18"/>
      <c r="S47" s="18"/>
      <c r="T47" s="18"/>
      <c r="U47" s="18"/>
      <c r="V47" s="18"/>
      <c r="W47" s="51"/>
      <c r="X47" s="14"/>
      <c r="Y47" s="18"/>
      <c r="Z47" s="18"/>
      <c r="AA47" s="18"/>
      <c r="AB47" s="18"/>
      <c r="AC47" s="51"/>
      <c r="AD47" s="18"/>
      <c r="AE47" s="18"/>
      <c r="AF47" s="18"/>
      <c r="AG47" s="18"/>
      <c r="AH47" s="18"/>
      <c r="AI47" s="18"/>
      <c r="AJ47" s="51"/>
      <c r="AK47" s="14"/>
      <c r="AL47" s="18"/>
      <c r="AM47" s="18"/>
      <c r="AN47" s="14"/>
      <c r="AO47" s="18"/>
      <c r="AP47" s="18"/>
      <c r="AQ47" s="14"/>
      <c r="AR47" s="16"/>
      <c r="AS47" s="16"/>
      <c r="AT47" s="14"/>
      <c r="AU47" s="16"/>
      <c r="AV47" s="16"/>
      <c r="AW47" s="14"/>
      <c r="AX47" s="18"/>
      <c r="AY47" s="18"/>
      <c r="AZ47" s="18"/>
      <c r="BA47" s="18"/>
      <c r="BB47" s="14"/>
      <c r="BC47" s="18"/>
      <c r="BD47" s="18"/>
      <c r="BE47" s="14"/>
      <c r="BF47" s="18"/>
      <c r="BG47" s="18"/>
    </row>
    <row r="48" spans="1:59" s="57" customFormat="1" ht="13.5" customHeight="1">
      <c r="A48" s="65" t="s">
        <v>100</v>
      </c>
      <c r="B48" s="51"/>
      <c r="C48" s="52">
        <v>4</v>
      </c>
      <c r="D48" s="53">
        <v>74</v>
      </c>
      <c r="E48" s="54">
        <v>1313</v>
      </c>
      <c r="F48" s="54">
        <v>67</v>
      </c>
      <c r="G48" s="54">
        <v>158</v>
      </c>
      <c r="H48" s="51"/>
      <c r="I48" s="55">
        <v>36.2</v>
      </c>
      <c r="J48" s="55">
        <v>14</v>
      </c>
      <c r="K48" s="55">
        <v>64</v>
      </c>
      <c r="L48" s="55"/>
      <c r="M48" s="55"/>
      <c r="N48" s="55">
        <f>SUM(I48:M48)</f>
        <v>114.2</v>
      </c>
      <c r="O48" s="51"/>
      <c r="P48" s="56"/>
      <c r="Q48" s="54">
        <v>1506</v>
      </c>
      <c r="R48" s="54">
        <v>4325</v>
      </c>
      <c r="S48" s="54">
        <f>SUM(Q48:R48)</f>
        <v>5831</v>
      </c>
      <c r="T48" s="54">
        <v>1194</v>
      </c>
      <c r="U48" s="54">
        <v>5220</v>
      </c>
      <c r="V48" s="54">
        <f>SUM(T48:U48)</f>
        <v>6414</v>
      </c>
      <c r="W48" s="51"/>
      <c r="X48" s="56"/>
      <c r="Y48" s="54">
        <v>17124</v>
      </c>
      <c r="Z48" s="54">
        <v>1057</v>
      </c>
      <c r="AA48" s="54">
        <v>1829</v>
      </c>
      <c r="AB48" s="54">
        <v>458421</v>
      </c>
      <c r="AC48" s="51"/>
      <c r="AD48" s="64">
        <v>1430000</v>
      </c>
      <c r="AE48" s="64">
        <v>2057435</v>
      </c>
      <c r="AF48" s="64"/>
      <c r="AG48" s="64">
        <v>313223</v>
      </c>
      <c r="AH48" s="64">
        <v>4516464</v>
      </c>
      <c r="AI48" s="64">
        <f>SUM(AD48+AE48+AF48+AG48+AH48)</f>
        <v>8317122</v>
      </c>
      <c r="AJ48" s="51"/>
      <c r="AK48" s="56"/>
      <c r="AL48" s="54">
        <v>994</v>
      </c>
      <c r="AM48" s="54">
        <v>952</v>
      </c>
      <c r="AN48" s="56"/>
      <c r="AO48" s="54">
        <v>1240</v>
      </c>
      <c r="AP48" s="54">
        <v>1149</v>
      </c>
      <c r="AQ48" s="56"/>
      <c r="AR48" s="54">
        <v>4487</v>
      </c>
      <c r="AS48" s="54">
        <v>2519</v>
      </c>
      <c r="AT48" s="56"/>
      <c r="AU48" s="54">
        <v>18230</v>
      </c>
      <c r="AV48" s="54">
        <v>14848</v>
      </c>
      <c r="AW48" s="56"/>
      <c r="AX48" s="54">
        <v>128</v>
      </c>
      <c r="AY48" s="54">
        <v>114</v>
      </c>
      <c r="AZ48" s="54">
        <f>(AR48+AU48+AX48)</f>
        <v>22845</v>
      </c>
      <c r="BA48" s="54">
        <f>(AS48+AV48+AY48)</f>
        <v>17481</v>
      </c>
      <c r="BB48" s="56"/>
      <c r="BC48" s="54">
        <v>1625</v>
      </c>
      <c r="BD48" s="54">
        <v>667</v>
      </c>
      <c r="BE48" s="56"/>
      <c r="BF48" s="54">
        <f>(AL48+AO48+AZ48)</f>
        <v>25079</v>
      </c>
      <c r="BG48" s="54">
        <f>(AM48+AP48+BA48)</f>
        <v>19582</v>
      </c>
    </row>
    <row r="49" spans="1:59" ht="13.5" customHeight="1">
      <c r="A49" s="36" t="s">
        <v>101</v>
      </c>
      <c r="B49" s="51"/>
      <c r="C49" s="11">
        <v>5</v>
      </c>
      <c r="D49" s="12">
        <v>77</v>
      </c>
      <c r="E49" s="11">
        <v>1262</v>
      </c>
      <c r="F49" s="11">
        <v>182</v>
      </c>
      <c r="G49" s="11">
        <v>198</v>
      </c>
      <c r="H49" s="51"/>
      <c r="I49" s="13">
        <v>24.5</v>
      </c>
      <c r="J49" s="13">
        <v>22.6</v>
      </c>
      <c r="K49" s="13">
        <v>37.8</v>
      </c>
      <c r="L49" s="13">
        <v>4</v>
      </c>
      <c r="M49" s="13"/>
      <c r="N49" s="13">
        <f>SUM(I49:M49)</f>
        <v>88.9</v>
      </c>
      <c r="O49" s="51"/>
      <c r="P49" s="14"/>
      <c r="Q49" s="11">
        <v>2341</v>
      </c>
      <c r="R49" s="11">
        <v>4326</v>
      </c>
      <c r="S49" s="11">
        <f>SUM(Q49:R49)</f>
        <v>6667</v>
      </c>
      <c r="T49" s="11">
        <v>1471</v>
      </c>
      <c r="U49" s="11">
        <v>4665</v>
      </c>
      <c r="V49" s="11">
        <f>SUM(T49:U49)</f>
        <v>6136</v>
      </c>
      <c r="W49" s="51"/>
      <c r="X49" s="14"/>
      <c r="Y49" s="11">
        <v>21930</v>
      </c>
      <c r="Z49" s="11">
        <v>1760</v>
      </c>
      <c r="AA49" s="11">
        <v>950</v>
      </c>
      <c r="AB49" s="11">
        <v>577046</v>
      </c>
      <c r="AC49" s="51"/>
      <c r="AD49" s="15">
        <v>953492</v>
      </c>
      <c r="AE49" s="15">
        <v>1144049</v>
      </c>
      <c r="AF49" s="15">
        <v>41200</v>
      </c>
      <c r="AG49" s="15">
        <v>1093580</v>
      </c>
      <c r="AH49" s="15">
        <v>4140700</v>
      </c>
      <c r="AI49" s="15">
        <f>SUM(AD49+AE49+AF49+AG49+AH49)</f>
        <v>7373021</v>
      </c>
      <c r="AJ49" s="51"/>
      <c r="AK49" s="14"/>
      <c r="AL49" s="11">
        <v>673</v>
      </c>
      <c r="AM49" s="11">
        <v>606</v>
      </c>
      <c r="AN49" s="14"/>
      <c r="AO49" s="11">
        <v>1060</v>
      </c>
      <c r="AP49" s="11">
        <v>917</v>
      </c>
      <c r="AQ49" s="14"/>
      <c r="AR49" s="11">
        <v>3108</v>
      </c>
      <c r="AS49" s="11">
        <v>1680</v>
      </c>
      <c r="AT49" s="14"/>
      <c r="AU49" s="11">
        <v>15880</v>
      </c>
      <c r="AV49" s="11">
        <v>11720</v>
      </c>
      <c r="AW49" s="14"/>
      <c r="AX49" s="11">
        <v>541</v>
      </c>
      <c r="AY49" s="11">
        <v>455</v>
      </c>
      <c r="AZ49" s="11">
        <f aca="true" t="shared" si="23" ref="AZ49:BA51">(AR49+AU49+AX49)</f>
        <v>19529</v>
      </c>
      <c r="BA49" s="11">
        <f t="shared" si="23"/>
        <v>13855</v>
      </c>
      <c r="BB49" s="14"/>
      <c r="BC49" s="11">
        <v>3452</v>
      </c>
      <c r="BD49" s="11">
        <v>1359</v>
      </c>
      <c r="BE49" s="14"/>
      <c r="BF49" s="11">
        <f aca="true" t="shared" si="24" ref="BF49:BG51">(AL49+AO49+AZ49)</f>
        <v>21262</v>
      </c>
      <c r="BG49" s="16">
        <f t="shared" si="24"/>
        <v>15378</v>
      </c>
    </row>
    <row r="50" spans="1:59" s="57" customFormat="1" ht="13.5" customHeight="1">
      <c r="A50" s="65" t="s">
        <v>102</v>
      </c>
      <c r="B50" s="51"/>
      <c r="C50" s="52"/>
      <c r="D50" s="53">
        <v>83</v>
      </c>
      <c r="E50" s="54">
        <v>760</v>
      </c>
      <c r="F50" s="54">
        <v>120</v>
      </c>
      <c r="G50" s="54">
        <v>100</v>
      </c>
      <c r="H50" s="51"/>
      <c r="I50" s="55">
        <v>23</v>
      </c>
      <c r="J50" s="55">
        <v>5</v>
      </c>
      <c r="K50" s="55">
        <v>32</v>
      </c>
      <c r="L50" s="55">
        <v>3</v>
      </c>
      <c r="M50" s="55">
        <v>3</v>
      </c>
      <c r="N50" s="55">
        <f>SUM(I50:M50)</f>
        <v>66</v>
      </c>
      <c r="O50" s="51"/>
      <c r="P50" s="56"/>
      <c r="Q50" s="54">
        <v>1515</v>
      </c>
      <c r="R50" s="54">
        <v>3523</v>
      </c>
      <c r="S50" s="54">
        <f>SUM(Q50:R50)</f>
        <v>5038</v>
      </c>
      <c r="T50" s="54">
        <v>1835</v>
      </c>
      <c r="U50" s="54">
        <v>3536</v>
      </c>
      <c r="V50" s="54">
        <f>SUM(T50:U50)</f>
        <v>5371</v>
      </c>
      <c r="W50" s="51"/>
      <c r="X50" s="56"/>
      <c r="Y50" s="54">
        <v>11756</v>
      </c>
      <c r="Z50" s="54">
        <v>3525</v>
      </c>
      <c r="AA50" s="54">
        <v>1270</v>
      </c>
      <c r="AB50" s="54"/>
      <c r="AC50" s="51"/>
      <c r="AD50" s="64">
        <v>479684</v>
      </c>
      <c r="AE50" s="64">
        <v>1390115</v>
      </c>
      <c r="AF50" s="64">
        <v>30117</v>
      </c>
      <c r="AG50" s="64">
        <v>341489</v>
      </c>
      <c r="AH50" s="64">
        <v>2956764</v>
      </c>
      <c r="AI50" s="64">
        <f>SUM(AD50+AE50+AF50+AG50+AH50)</f>
        <v>5198169</v>
      </c>
      <c r="AJ50" s="51"/>
      <c r="AK50" s="56"/>
      <c r="AL50" s="54">
        <v>478</v>
      </c>
      <c r="AM50" s="54">
        <v>435</v>
      </c>
      <c r="AN50" s="56"/>
      <c r="AO50" s="54">
        <v>651</v>
      </c>
      <c r="AP50" s="54">
        <v>605</v>
      </c>
      <c r="AQ50" s="56"/>
      <c r="AR50" s="54">
        <v>1859</v>
      </c>
      <c r="AS50" s="54">
        <v>1283</v>
      </c>
      <c r="AT50" s="56"/>
      <c r="AU50" s="54">
        <v>7875</v>
      </c>
      <c r="AV50" s="54">
        <v>6220</v>
      </c>
      <c r="AW50" s="56"/>
      <c r="AX50" s="54">
        <v>12</v>
      </c>
      <c r="AY50" s="54">
        <v>19</v>
      </c>
      <c r="AZ50" s="54">
        <f t="shared" si="23"/>
        <v>9746</v>
      </c>
      <c r="BA50" s="54">
        <f t="shared" si="23"/>
        <v>7522</v>
      </c>
      <c r="BB50" s="56"/>
      <c r="BC50" s="54">
        <v>1421</v>
      </c>
      <c r="BD50" s="54">
        <v>585</v>
      </c>
      <c r="BE50" s="56"/>
      <c r="BF50" s="54">
        <f t="shared" si="24"/>
        <v>10875</v>
      </c>
      <c r="BG50" s="54">
        <f t="shared" si="24"/>
        <v>8562</v>
      </c>
    </row>
    <row r="51" spans="1:59" ht="13.5" customHeight="1" thickBot="1">
      <c r="A51" s="36" t="s">
        <v>103</v>
      </c>
      <c r="B51" s="51"/>
      <c r="C51" s="11">
        <v>13</v>
      </c>
      <c r="D51" s="12">
        <v>78</v>
      </c>
      <c r="E51" s="11">
        <v>2239</v>
      </c>
      <c r="F51" s="11">
        <v>153</v>
      </c>
      <c r="G51" s="11">
        <v>136</v>
      </c>
      <c r="H51" s="51"/>
      <c r="I51" s="13">
        <v>33.5</v>
      </c>
      <c r="J51" s="13">
        <v>15.11</v>
      </c>
      <c r="K51" s="13">
        <v>73.6</v>
      </c>
      <c r="L51" s="13">
        <v>7</v>
      </c>
      <c r="M51" s="13">
        <v>0</v>
      </c>
      <c r="N51" s="13">
        <f>SUM(I51:M51)</f>
        <v>129.20999999999998</v>
      </c>
      <c r="O51" s="51"/>
      <c r="P51" s="14"/>
      <c r="Q51" s="11">
        <v>2599</v>
      </c>
      <c r="R51" s="11">
        <v>10768</v>
      </c>
      <c r="S51" s="11">
        <f>SUM(Q51:R51)</f>
        <v>13367</v>
      </c>
      <c r="T51" s="11">
        <v>3565</v>
      </c>
      <c r="U51" s="11">
        <v>17432</v>
      </c>
      <c r="V51" s="11">
        <f>SUM(T51:U51)</f>
        <v>20997</v>
      </c>
      <c r="W51" s="51"/>
      <c r="X51" s="14"/>
      <c r="Y51" s="11">
        <v>14212</v>
      </c>
      <c r="Z51" s="11">
        <v>1824</v>
      </c>
      <c r="AA51" s="11">
        <v>1243</v>
      </c>
      <c r="AB51" s="11">
        <v>810216</v>
      </c>
      <c r="AC51" s="51"/>
      <c r="AD51" s="15">
        <v>1206575</v>
      </c>
      <c r="AE51" s="15">
        <v>3249243</v>
      </c>
      <c r="AF51" s="15">
        <v>156469</v>
      </c>
      <c r="AG51" s="15">
        <v>1677661</v>
      </c>
      <c r="AH51" s="15">
        <v>5852861</v>
      </c>
      <c r="AI51" s="15">
        <f>SUM(AD51+AE51+AF51+AG51+AH51)</f>
        <v>12142809</v>
      </c>
      <c r="AJ51" s="51"/>
      <c r="AK51" s="14"/>
      <c r="AL51" s="11">
        <v>1062</v>
      </c>
      <c r="AM51" s="11">
        <v>976</v>
      </c>
      <c r="AN51" s="14"/>
      <c r="AO51" s="11">
        <v>1578</v>
      </c>
      <c r="AP51" s="11">
        <v>1437</v>
      </c>
      <c r="AQ51" s="14"/>
      <c r="AR51" s="11">
        <v>2322</v>
      </c>
      <c r="AS51" s="11">
        <v>1961</v>
      </c>
      <c r="AT51" s="14"/>
      <c r="AU51" s="11">
        <v>10733</v>
      </c>
      <c r="AV51" s="11">
        <v>10027</v>
      </c>
      <c r="AW51" s="14"/>
      <c r="AX51" s="11">
        <v>34</v>
      </c>
      <c r="AY51" s="11">
        <v>31</v>
      </c>
      <c r="AZ51" s="11">
        <f t="shared" si="23"/>
        <v>13089</v>
      </c>
      <c r="BA51" s="11">
        <f t="shared" si="23"/>
        <v>12019</v>
      </c>
      <c r="BB51" s="14"/>
      <c r="BC51" s="11">
        <v>0</v>
      </c>
      <c r="BD51" s="11">
        <v>0</v>
      </c>
      <c r="BE51" s="14"/>
      <c r="BF51" s="11">
        <f t="shared" si="24"/>
        <v>15729</v>
      </c>
      <c r="BG51" s="16">
        <f t="shared" si="24"/>
        <v>14432</v>
      </c>
    </row>
    <row r="52" spans="1:59" ht="15.75" customHeight="1" thickBot="1">
      <c r="A52" s="41" t="s">
        <v>117</v>
      </c>
      <c r="B52" s="76"/>
      <c r="C52" s="44">
        <f>SUM(C48:C51)+SUM(C38:C46)+SUM(C36)+SUM(C32:C34)+SUM(C24:C30)+SUM(C22)+SUM(C10:C20)+SUM(C6:C8)+SUM(C4)</f>
        <v>212</v>
      </c>
      <c r="D52" s="43">
        <f>SUM(D48:D51)+SUM(D38:D46)+SUM(D36)+SUM(D32:D34)+SUM(D24:D30)+SUM(D22)+SUM(D10:D20)+SUM(D6:D8)+SUM(D4)</f>
        <v>2983.48</v>
      </c>
      <c r="E52" s="44">
        <f>SUM(E48:E51)+SUM(E38:E46)+SUM(E36)+SUM(E32:E34)+SUM(E24:E30)+SUM(E22)+SUM(E10:E20)+SUM(E6:E8)+SUM(E4)</f>
        <v>50177</v>
      </c>
      <c r="F52" s="44">
        <f>SUM(F48:F51)+SUM(F38:F46)+SUM(F36)+SUM(F32:F34)+SUM(F24:F30)+SUM(F22)+SUM(F10:F20)+SUM(F6:F8)+SUM(F4)</f>
        <v>3866</v>
      </c>
      <c r="G52" s="44">
        <f>SUM(G48:G51)+SUM(G38:G46)+SUM(G36)+SUM(G32:G34)+SUM(G24:G30)+SUM(G22)+SUM(G10:G20)+SUM(G6:G8)+SUM(G4)</f>
        <v>7227</v>
      </c>
      <c r="H52" s="76"/>
      <c r="I52" s="45">
        <f aca="true" t="shared" si="25" ref="I52:N52">SUM(I48:I51)+SUM(I38:I46)+SUM(I36)+SUM(I32:I34)+SUM(I24:I30)+SUM(I22)+SUM(I10:I20)+SUM(I6:I8)+SUM(I4)</f>
        <v>1464.8900000000003</v>
      </c>
      <c r="J52" s="45">
        <f t="shared" si="25"/>
        <v>826.2938</v>
      </c>
      <c r="K52" s="45">
        <f t="shared" si="25"/>
        <v>2033.093</v>
      </c>
      <c r="L52" s="45">
        <f t="shared" si="25"/>
        <v>117.30000000000001</v>
      </c>
      <c r="M52" s="45">
        <f t="shared" si="25"/>
        <v>106.80999999999999</v>
      </c>
      <c r="N52" s="45">
        <f t="shared" si="25"/>
        <v>4548.0868</v>
      </c>
      <c r="O52" s="76"/>
      <c r="P52" s="46"/>
      <c r="Q52" s="44">
        <f aca="true" t="shared" si="26" ref="Q52:V52">SUM(Q48:Q51)+SUM(Q38:Q46)+SUM(Q36)+SUM(Q32:Q34)+SUM(Q24:Q30)+SUM(Q22)+SUM(Q10:Q20)+SUM(Q6:Q8)+SUM(Q4)</f>
        <v>100913</v>
      </c>
      <c r="R52" s="44">
        <f t="shared" si="26"/>
        <v>235226</v>
      </c>
      <c r="S52" s="44">
        <f t="shared" si="26"/>
        <v>352652</v>
      </c>
      <c r="T52" s="44">
        <f t="shared" si="26"/>
        <v>85825</v>
      </c>
      <c r="U52" s="44">
        <f t="shared" si="26"/>
        <v>294180</v>
      </c>
      <c r="V52" s="44">
        <f t="shared" si="26"/>
        <v>380005</v>
      </c>
      <c r="W52" s="76"/>
      <c r="X52" s="46"/>
      <c r="Y52" s="44">
        <f>SUM(Y48:Y51)+SUM(Y38:Y46)+SUM(Y36)+SUM(Y32:Y34)+SUM(Y24:Y30)+SUM(Y22)+SUM(Y10:Y20)+SUM(Y6:Y8)+SUM(Y4)</f>
        <v>847512</v>
      </c>
      <c r="Z52" s="44">
        <f>SUM(Z48:Z51)+SUM(Z38:Z46)+SUM(Z36)+SUM(Z32:Z34)+SUM(Z24:Z30)+SUM(Z22)+SUM(Z10:Z20)+SUM(Z6:Z8)+SUM(Z4)</f>
        <v>172169</v>
      </c>
      <c r="AA52" s="44">
        <f>SUM(AA48:AA51)+SUM(AA38:AA46)+SUM(AA36)+SUM(AA32:AA34)+SUM(AA24:AA30)+SUM(AA22)+SUM(AA10:AA20)+SUM(AA6:AA8)+SUM(AA4)</f>
        <v>251278</v>
      </c>
      <c r="AB52" s="44">
        <f>SUM(AB48:AB51)+SUM(AB38:AB46)+SUM(AB36)+SUM(AB32:AB34)+SUM(AB24:AB30)+SUM(AB22)+SUM(AB10:AB20)+SUM(AB6:AB8)+SUM(AB4)</f>
        <v>21452541</v>
      </c>
      <c r="AC52" s="76"/>
      <c r="AD52" s="47">
        <f aca="true" t="shared" si="27" ref="AD52:AI52">SUM(AD48:AD51)+SUM(AD38:AD46)+SUM(AD36)+SUM(AD32:AD34)+SUM(AD24:AD30)+SUM(AD22)+SUM(AD10:AD20)+SUM(AD6:AD8)+SUM(AD4)</f>
        <v>48984406.15</v>
      </c>
      <c r="AE52" s="47">
        <f t="shared" si="27"/>
        <v>81354008.14</v>
      </c>
      <c r="AF52" s="47">
        <f t="shared" si="27"/>
        <v>4644721.26</v>
      </c>
      <c r="AG52" s="47">
        <f t="shared" si="27"/>
        <v>39245298</v>
      </c>
      <c r="AH52" s="47">
        <f t="shared" si="27"/>
        <v>195654580.7</v>
      </c>
      <c r="AI52" s="47">
        <f t="shared" si="27"/>
        <v>369883014.25</v>
      </c>
      <c r="AJ52" s="76"/>
      <c r="AK52" s="46"/>
      <c r="AL52" s="44">
        <f>SUM(AL48:AL51)+SUM(AL38:AL46)+SUM(AL36)+SUM(AL32:AL34)+SUM(AL24:AL30)+SUM(AL22)+SUM(AL10:AL20)+SUM(AL6:AL8)+SUM(AL4)</f>
        <v>33228</v>
      </c>
      <c r="AM52" s="44">
        <f>SUM(AM48:AM51)+SUM(AM38:AM46)+SUM(AM36)+SUM(AM32:AM34)+SUM(AM24:AM30)+SUM(AM22)+SUM(AM10:AM20)+SUM(AM6:AM8)+SUM(AM4)</f>
        <v>30771</v>
      </c>
      <c r="AN52" s="46"/>
      <c r="AO52" s="44">
        <f>SUM(AO48:AO51)+SUM(AO38:AO46)+SUM(AO36)+SUM(AO32:AO34)+SUM(AO24:AO30)+SUM(AO22)+SUM(AO10:AO20)+SUM(AO6:AO8)+SUM(AO4)</f>
        <v>44124</v>
      </c>
      <c r="AP52" s="44">
        <f>SUM(AP48:AP51)+SUM(AP38:AP46)+SUM(AP36)+SUM(AP32:AP34)+SUM(AP24:AP30)+SUM(AP22)+SUM(AP10:AP20)+SUM(AP6:AP8)+SUM(AP4)</f>
        <v>40021.3</v>
      </c>
      <c r="AQ52" s="46"/>
      <c r="AR52" s="44">
        <f>SUM(AR48:AR51)+SUM(AR38:AR46)+SUM(AR36)+SUM(AR32:AR34)+SUM(AR24:AR30)+SUM(AR22)+SUM(AR10:AR20)+SUM(AR6:AR8)+SUM(AR4)</f>
        <v>137934</v>
      </c>
      <c r="AS52" s="44">
        <f>SUM(AS48:AS51)+SUM(AS38:AS46)+SUM(AS36)+SUM(AS32:AS34)+SUM(AS24:AS30)+SUM(AS22)+SUM(AS10:AS20)+SUM(AS6:AS8)+SUM(AS4)</f>
        <v>81943.7</v>
      </c>
      <c r="AT52" s="46"/>
      <c r="AU52" s="44">
        <f>SUM(AU48:AU51)+SUM(AU38:AU46)+SUM(AU36)+SUM(AU32:AU34)+SUM(AU24:AU30)+SUM(AU22)+SUM(AU10:AU20)+SUM(AU6:AU8)+SUM(AU4)</f>
        <v>511501</v>
      </c>
      <c r="AV52" s="44">
        <f>SUM(AV48:AV51)+SUM(AV38:AV46)+SUM(AV36)+SUM(AV32:AV34)+SUM(AV24:AV30)+SUM(AV22)+SUM(AV10:AV20)+SUM(AV6:AV8)+SUM(AV4)</f>
        <v>425226.8</v>
      </c>
      <c r="AW52" s="46"/>
      <c r="AX52" s="44">
        <f>SUM(AX48:AX51)+SUM(AX38:AX46)+SUM(AX36)+SUM(AX32:AX34)+SUM(AX24:AX30)+SUM(AX22)+SUM(AX10:AX20)+SUM(AX6:AX8)+SUM(AX4)</f>
        <v>18036</v>
      </c>
      <c r="AY52" s="44">
        <f>SUM(AY48:AY51)+SUM(AY38:AY46)+SUM(AY36)+SUM(AY32:AY34)+SUM(AY24:AY30)+SUM(AY22)+SUM(AY10:AY20)+SUM(AY6:AY8)+SUM(AY4)</f>
        <v>7498.9</v>
      </c>
      <c r="AZ52" s="44">
        <f>SUM(AZ48:AZ51)+SUM(AZ38:AZ46)+SUM(AZ36)+SUM(AZ32:AZ34)+SUM(AZ24:AZ30)+SUM(AZ22)+SUM(AZ10:AZ20)+SUM(AZ6:AZ8)+SUM(AZ4)</f>
        <v>667471</v>
      </c>
      <c r="BA52" s="44">
        <f>SUM(BA48:BA51)+SUM(BA38:BA46)+SUM(BA36)+SUM(BA32:BA34)+SUM(BA24:BA30)+SUM(BA22)+SUM(BA10:BA20)+SUM(BA6:BA8)+SUM(BA4)</f>
        <v>514669.4</v>
      </c>
      <c r="BB52" s="46"/>
      <c r="BC52" s="44">
        <f>SUM(BC48:BC51)+SUM(BC38:BC46)+SUM(BC36)+SUM(BC32:BC34)+SUM(BC24:BC30)+SUM(BC22)+SUM(BC10:BC20)+SUM(BC6:BC8)+SUM(BC4)</f>
        <v>87566</v>
      </c>
      <c r="BD52" s="44">
        <f>SUM(BD48:BD51)+SUM(BD38:BD46)+SUM(BD36)+SUM(BD32:BD34)+SUM(BD24:BD30)+SUM(BD22)+SUM(BD10:BD20)+SUM(BD6:BD8)+SUM(BD4)</f>
        <v>40291.2</v>
      </c>
      <c r="BE52" s="46"/>
      <c r="BF52" s="44">
        <f>SUM(BF48:BF51)+SUM(BF38:BF46)+SUM(BF36)+SUM(BF32:BF34)+SUM(BF24:BF30)+SUM(BF22)+SUM(BF10:BF20)+SUM(BF6:BF8)+SUM(BF4)</f>
        <v>744823</v>
      </c>
      <c r="BG52" s="61">
        <f>SUM(BG48:BG51)+SUM(BG38:BG46)+SUM(BG36)+SUM(BG32:BG34)+SUM(BG24:BG30)+SUM(BG22)+SUM(BG10:BG20)+SUM(BG6:BG8)+SUM(BG4)</f>
        <v>585461.7</v>
      </c>
    </row>
    <row r="53" spans="1:59" s="48" customFormat="1" ht="15" customHeight="1">
      <c r="A53" s="36" t="s">
        <v>104</v>
      </c>
      <c r="B53" s="51"/>
      <c r="C53" s="18">
        <v>6</v>
      </c>
      <c r="D53" s="12">
        <v>74.587</v>
      </c>
      <c r="E53" s="11">
        <v>1254.43</v>
      </c>
      <c r="F53" s="11">
        <v>96.65</v>
      </c>
      <c r="G53" s="11">
        <v>180.68</v>
      </c>
      <c r="H53" s="51"/>
      <c r="I53" s="13">
        <v>36.622</v>
      </c>
      <c r="J53" s="13">
        <v>20.657</v>
      </c>
      <c r="K53" s="13">
        <v>50.827</v>
      </c>
      <c r="L53" s="13">
        <v>3.555</v>
      </c>
      <c r="M53" s="13">
        <v>4.272</v>
      </c>
      <c r="N53" s="13">
        <v>113.252</v>
      </c>
      <c r="O53" s="51"/>
      <c r="P53" s="14"/>
      <c r="Q53" s="11">
        <v>2655.61</v>
      </c>
      <c r="R53" s="11">
        <v>6357.46</v>
      </c>
      <c r="S53" s="11">
        <v>8816.3</v>
      </c>
      <c r="T53" s="11">
        <v>2145.63</v>
      </c>
      <c r="U53" s="11">
        <v>7543.08</v>
      </c>
      <c r="V53" s="11">
        <v>9500.13</v>
      </c>
      <c r="W53" s="51"/>
      <c r="X53" s="14"/>
      <c r="Y53" s="11">
        <v>20979.85</v>
      </c>
      <c r="Z53" s="11">
        <v>4530.76</v>
      </c>
      <c r="AA53" s="11">
        <v>6135.34</v>
      </c>
      <c r="AB53" s="11">
        <v>564719.03</v>
      </c>
      <c r="AC53" s="51"/>
      <c r="AD53" s="15">
        <v>1224610.15</v>
      </c>
      <c r="AE53" s="15">
        <v>2033850.2</v>
      </c>
      <c r="AF53" s="15">
        <v>122229.51</v>
      </c>
      <c r="AG53" s="15">
        <v>1006289.69</v>
      </c>
      <c r="AH53" s="15">
        <v>4891364.52</v>
      </c>
      <c r="AI53" s="15">
        <v>9247075</v>
      </c>
      <c r="AJ53" s="51"/>
      <c r="AK53" s="14"/>
      <c r="AL53" s="11">
        <v>852</v>
      </c>
      <c r="AM53" s="11">
        <v>789</v>
      </c>
      <c r="AN53" s="14"/>
      <c r="AO53" s="11">
        <v>1131.38</v>
      </c>
      <c r="AP53" s="11">
        <v>1026.19</v>
      </c>
      <c r="AQ53" s="14"/>
      <c r="AR53" s="11">
        <v>3536.77</v>
      </c>
      <c r="AS53" s="11">
        <v>2101.12</v>
      </c>
      <c r="AT53" s="14"/>
      <c r="AU53" s="11">
        <v>13115.41</v>
      </c>
      <c r="AV53" s="11">
        <v>10903.25</v>
      </c>
      <c r="AW53" s="14"/>
      <c r="AX53" s="11">
        <v>462.46</v>
      </c>
      <c r="AY53" s="11">
        <v>192.28</v>
      </c>
      <c r="AZ53" s="11">
        <v>17114.64</v>
      </c>
      <c r="BA53" s="11">
        <v>13196.65</v>
      </c>
      <c r="BB53" s="14"/>
      <c r="BC53" s="11">
        <v>2245.28</v>
      </c>
      <c r="BD53" s="11">
        <v>1033.11</v>
      </c>
      <c r="BE53" s="14"/>
      <c r="BF53" s="11">
        <v>18620.58</v>
      </c>
      <c r="BG53" s="11">
        <v>14636.54</v>
      </c>
    </row>
    <row r="54" spans="1:59" ht="15" customHeight="1">
      <c r="A54" s="36" t="s">
        <v>105</v>
      </c>
      <c r="B54" s="51"/>
      <c r="C54" s="18">
        <v>4</v>
      </c>
      <c r="D54" s="12">
        <v>75.14</v>
      </c>
      <c r="E54" s="11">
        <v>1197</v>
      </c>
      <c r="F54" s="11">
        <v>71.5</v>
      </c>
      <c r="G54" s="11">
        <v>157.5</v>
      </c>
      <c r="H54" s="51"/>
      <c r="I54" s="13">
        <v>33.75</v>
      </c>
      <c r="J54" s="13">
        <v>15</v>
      </c>
      <c r="K54" s="13">
        <v>37.79</v>
      </c>
      <c r="L54" s="13">
        <v>3</v>
      </c>
      <c r="M54" s="13">
        <v>2.3</v>
      </c>
      <c r="N54" s="13">
        <v>89.325</v>
      </c>
      <c r="O54" s="51"/>
      <c r="P54" s="14"/>
      <c r="Q54" s="11">
        <v>1752.5</v>
      </c>
      <c r="R54" s="11">
        <v>3523</v>
      </c>
      <c r="S54" s="11">
        <v>5189.5</v>
      </c>
      <c r="T54" s="11">
        <v>1920.5</v>
      </c>
      <c r="U54" s="11">
        <v>6006</v>
      </c>
      <c r="V54" s="11">
        <v>7852</v>
      </c>
      <c r="W54" s="51"/>
      <c r="X54" s="14"/>
      <c r="Y54" s="11">
        <v>16416</v>
      </c>
      <c r="Z54" s="11">
        <v>2571.5</v>
      </c>
      <c r="AA54" s="11">
        <v>3423</v>
      </c>
      <c r="AB54" s="11">
        <v>515570.5</v>
      </c>
      <c r="AC54" s="51"/>
      <c r="AD54" s="15">
        <v>1060263</v>
      </c>
      <c r="AE54" s="15">
        <v>1567356</v>
      </c>
      <c r="AF54" s="15">
        <v>84895.5</v>
      </c>
      <c r="AG54" s="15">
        <v>746595</v>
      </c>
      <c r="AH54" s="15">
        <v>4057850</v>
      </c>
      <c r="AI54" s="15">
        <v>7301010.5</v>
      </c>
      <c r="AJ54" s="51"/>
      <c r="AK54" s="14"/>
      <c r="AL54" s="11">
        <v>698</v>
      </c>
      <c r="AM54" s="11">
        <v>659</v>
      </c>
      <c r="AN54" s="14"/>
      <c r="AO54" s="11">
        <v>1003</v>
      </c>
      <c r="AP54" s="11">
        <v>904</v>
      </c>
      <c r="AQ54" s="14"/>
      <c r="AR54" s="11">
        <v>3078</v>
      </c>
      <c r="AS54" s="11">
        <v>1903</v>
      </c>
      <c r="AT54" s="14"/>
      <c r="AU54" s="11">
        <v>12079</v>
      </c>
      <c r="AV54" s="11">
        <v>10027</v>
      </c>
      <c r="AW54" s="14"/>
      <c r="AX54" s="11">
        <v>131</v>
      </c>
      <c r="AY54" s="11">
        <v>96</v>
      </c>
      <c r="AZ54" s="11">
        <v>15312</v>
      </c>
      <c r="BA54" s="11">
        <v>12033</v>
      </c>
      <c r="BB54" s="14"/>
      <c r="BC54" s="11">
        <v>659</v>
      </c>
      <c r="BD54" s="11">
        <v>313</v>
      </c>
      <c r="BE54" s="14"/>
      <c r="BF54" s="11">
        <v>16403.5</v>
      </c>
      <c r="BG54" s="11">
        <v>13848</v>
      </c>
    </row>
    <row r="55" spans="1:59" ht="15" customHeight="1">
      <c r="A55" s="36" t="s">
        <v>106</v>
      </c>
      <c r="B55" s="51"/>
      <c r="C55" s="18">
        <v>2</v>
      </c>
      <c r="D55" s="12">
        <v>68.25</v>
      </c>
      <c r="E55" s="11">
        <v>527.25</v>
      </c>
      <c r="F55" s="11">
        <v>36</v>
      </c>
      <c r="G55" s="11">
        <v>91.5</v>
      </c>
      <c r="H55" s="51"/>
      <c r="I55" s="13">
        <v>20.85</v>
      </c>
      <c r="J55" s="13">
        <v>7.45</v>
      </c>
      <c r="K55" s="13">
        <v>21.35</v>
      </c>
      <c r="L55" s="13">
        <v>1</v>
      </c>
      <c r="M55" s="13">
        <v>0</v>
      </c>
      <c r="N55" s="13">
        <v>61.625</v>
      </c>
      <c r="O55" s="51"/>
      <c r="P55" s="14"/>
      <c r="Q55" s="11">
        <v>1234.75</v>
      </c>
      <c r="R55" s="11">
        <v>1533</v>
      </c>
      <c r="S55" s="11">
        <v>2668.5</v>
      </c>
      <c r="T55" s="11">
        <v>1048.75</v>
      </c>
      <c r="U55" s="11">
        <v>2486</v>
      </c>
      <c r="V55" s="11">
        <v>3520.75</v>
      </c>
      <c r="W55" s="51"/>
      <c r="X55" s="14"/>
      <c r="Y55" s="11">
        <v>10185.25</v>
      </c>
      <c r="Z55" s="11">
        <v>1808</v>
      </c>
      <c r="AA55" s="11">
        <v>986.75</v>
      </c>
      <c r="AB55" s="11">
        <v>246151.5</v>
      </c>
      <c r="AC55" s="51"/>
      <c r="AD55" s="15">
        <v>496003.75</v>
      </c>
      <c r="AE55" s="15">
        <v>720131.5</v>
      </c>
      <c r="AF55" s="15">
        <v>35405</v>
      </c>
      <c r="AG55" s="15">
        <v>356215</v>
      </c>
      <c r="AH55" s="15">
        <v>2582067.5</v>
      </c>
      <c r="AI55" s="15">
        <v>4567442.75</v>
      </c>
      <c r="AJ55" s="51"/>
      <c r="AK55" s="14"/>
      <c r="AL55" s="11">
        <v>395</v>
      </c>
      <c r="AM55" s="11">
        <v>375</v>
      </c>
      <c r="AN55" s="14"/>
      <c r="AO55" s="11">
        <v>604</v>
      </c>
      <c r="AP55" s="11">
        <v>507</v>
      </c>
      <c r="AQ55" s="14"/>
      <c r="AR55" s="11">
        <v>1796</v>
      </c>
      <c r="AS55" s="11">
        <v>1042</v>
      </c>
      <c r="AT55" s="14"/>
      <c r="AU55" s="11">
        <v>7626</v>
      </c>
      <c r="AV55" s="11">
        <v>6116</v>
      </c>
      <c r="AW55" s="14"/>
      <c r="AX55" s="11">
        <v>35</v>
      </c>
      <c r="AY55" s="11">
        <v>15</v>
      </c>
      <c r="AZ55" s="11">
        <v>9746</v>
      </c>
      <c r="BA55" s="11">
        <v>7522</v>
      </c>
      <c r="BB55" s="14"/>
      <c r="BC55" s="11">
        <v>0</v>
      </c>
      <c r="BD55" s="11">
        <v>0</v>
      </c>
      <c r="BE55" s="14"/>
      <c r="BF55" s="11">
        <v>11119.25</v>
      </c>
      <c r="BG55" s="11">
        <v>8313</v>
      </c>
    </row>
    <row r="56" spans="1:59" ht="15" customHeight="1">
      <c r="A56" s="36" t="s">
        <v>107</v>
      </c>
      <c r="B56" s="51"/>
      <c r="C56" s="18">
        <v>8</v>
      </c>
      <c r="D56" s="12">
        <v>79.5</v>
      </c>
      <c r="E56" s="11">
        <v>1695</v>
      </c>
      <c r="F56" s="11">
        <v>150.5</v>
      </c>
      <c r="G56" s="11">
        <v>279.75</v>
      </c>
      <c r="H56" s="51"/>
      <c r="I56" s="13">
        <v>50.813</v>
      </c>
      <c r="J56" s="13">
        <v>30.475</v>
      </c>
      <c r="K56" s="13">
        <v>71.25</v>
      </c>
      <c r="L56" s="13">
        <v>4.95</v>
      </c>
      <c r="M56" s="13">
        <v>6</v>
      </c>
      <c r="N56" s="13">
        <v>154.2</v>
      </c>
      <c r="O56" s="51"/>
      <c r="P56" s="14"/>
      <c r="Q56" s="11">
        <v>3936</v>
      </c>
      <c r="R56" s="11">
        <v>8168</v>
      </c>
      <c r="S56" s="11">
        <v>12820</v>
      </c>
      <c r="T56" s="11">
        <v>3260.5</v>
      </c>
      <c r="U56" s="11">
        <v>11626</v>
      </c>
      <c r="V56" s="11">
        <v>14877.25</v>
      </c>
      <c r="W56" s="51"/>
      <c r="X56" s="14"/>
      <c r="Y56" s="11">
        <v>26597.25</v>
      </c>
      <c r="Z56" s="11">
        <v>5636.5</v>
      </c>
      <c r="AA56" s="11">
        <v>7396.75</v>
      </c>
      <c r="AB56" s="11">
        <v>823641.75</v>
      </c>
      <c r="AC56" s="51"/>
      <c r="AD56" s="15">
        <v>1566066</v>
      </c>
      <c r="AE56" s="15">
        <v>3162844.25</v>
      </c>
      <c r="AF56" s="15">
        <v>167816.75</v>
      </c>
      <c r="AG56" s="15">
        <v>1096643</v>
      </c>
      <c r="AH56" s="15">
        <v>7214780.5</v>
      </c>
      <c r="AI56" s="15">
        <v>12849825.75</v>
      </c>
      <c r="AJ56" s="51"/>
      <c r="AK56" s="14"/>
      <c r="AL56" s="11">
        <v>1006</v>
      </c>
      <c r="AM56" s="11">
        <v>976</v>
      </c>
      <c r="AN56" s="14"/>
      <c r="AO56" s="11">
        <v>1349</v>
      </c>
      <c r="AP56" s="11">
        <v>1219</v>
      </c>
      <c r="AQ56" s="14"/>
      <c r="AR56" s="11">
        <v>5316</v>
      </c>
      <c r="AS56" s="11">
        <v>2673</v>
      </c>
      <c r="AT56" s="14"/>
      <c r="AU56" s="11">
        <v>18511</v>
      </c>
      <c r="AV56" s="11">
        <v>15242</v>
      </c>
      <c r="AW56" s="14"/>
      <c r="AX56" s="11">
        <v>493</v>
      </c>
      <c r="AY56" s="11">
        <v>186</v>
      </c>
      <c r="AZ56" s="11">
        <v>23383</v>
      </c>
      <c r="BA56" s="11">
        <v>17708</v>
      </c>
      <c r="BB56" s="14"/>
      <c r="BC56" s="11">
        <v>2153</v>
      </c>
      <c r="BD56" s="11">
        <v>982</v>
      </c>
      <c r="BE56" s="14"/>
      <c r="BF56" s="11">
        <v>25401.5</v>
      </c>
      <c r="BG56" s="11">
        <v>19702.75</v>
      </c>
    </row>
    <row r="57" spans="1:59" ht="15" customHeight="1" thickBot="1">
      <c r="A57" s="36" t="s">
        <v>108</v>
      </c>
      <c r="B57" s="59"/>
      <c r="C57" s="18">
        <v>38</v>
      </c>
      <c r="D57" s="18">
        <v>40</v>
      </c>
      <c r="E57" s="18">
        <v>40</v>
      </c>
      <c r="F57" s="18">
        <v>40</v>
      </c>
      <c r="G57" s="18">
        <v>40</v>
      </c>
      <c r="H57" s="59"/>
      <c r="I57" s="18">
        <v>40</v>
      </c>
      <c r="J57" s="18">
        <v>40</v>
      </c>
      <c r="K57" s="18">
        <v>40</v>
      </c>
      <c r="L57" s="18">
        <v>33</v>
      </c>
      <c r="M57" s="18">
        <v>25</v>
      </c>
      <c r="N57" s="18">
        <v>40</v>
      </c>
      <c r="O57" s="59"/>
      <c r="P57" s="14"/>
      <c r="Q57" s="18">
        <v>38</v>
      </c>
      <c r="R57" s="18">
        <v>37</v>
      </c>
      <c r="S57" s="18">
        <v>40</v>
      </c>
      <c r="T57" s="18">
        <v>40</v>
      </c>
      <c r="U57" s="18">
        <v>39</v>
      </c>
      <c r="V57" s="18">
        <v>40</v>
      </c>
      <c r="W57" s="59"/>
      <c r="X57" s="14"/>
      <c r="Y57" s="18">
        <v>40</v>
      </c>
      <c r="Z57" s="18">
        <v>38</v>
      </c>
      <c r="AA57" s="18">
        <v>38</v>
      </c>
      <c r="AB57" s="18">
        <v>34</v>
      </c>
      <c r="AC57" s="59"/>
      <c r="AD57" s="18">
        <v>40</v>
      </c>
      <c r="AE57" s="18">
        <v>40</v>
      </c>
      <c r="AF57" s="18">
        <v>38</v>
      </c>
      <c r="AG57" s="18">
        <v>39</v>
      </c>
      <c r="AH57" s="18">
        <v>40</v>
      </c>
      <c r="AI57" s="18">
        <v>40</v>
      </c>
      <c r="AJ57" s="59"/>
      <c r="AK57" s="14"/>
      <c r="AL57" s="18">
        <v>39</v>
      </c>
      <c r="AM57" s="18">
        <v>39</v>
      </c>
      <c r="AN57" s="14"/>
      <c r="AO57" s="18">
        <v>39</v>
      </c>
      <c r="AP57" s="18">
        <v>39</v>
      </c>
      <c r="AQ57" s="14"/>
      <c r="AR57" s="16">
        <v>39</v>
      </c>
      <c r="AS57" s="16">
        <v>39</v>
      </c>
      <c r="AT57" s="14"/>
      <c r="AU57" s="16">
        <v>39</v>
      </c>
      <c r="AV57" s="16">
        <v>39</v>
      </c>
      <c r="AW57" s="14"/>
      <c r="AX57" s="18">
        <v>39</v>
      </c>
      <c r="AY57" s="18">
        <v>39</v>
      </c>
      <c r="AZ57" s="18">
        <v>39</v>
      </c>
      <c r="BA57" s="18">
        <v>39</v>
      </c>
      <c r="BB57" s="14"/>
      <c r="BC57" s="18">
        <v>39</v>
      </c>
      <c r="BD57" s="18">
        <v>39</v>
      </c>
      <c r="BE57" s="14"/>
      <c r="BF57" s="18">
        <v>40</v>
      </c>
      <c r="BG57" s="18">
        <v>40</v>
      </c>
    </row>
    <row r="58" spans="1:59" s="48" customFormat="1" ht="19.5" customHeight="1">
      <c r="A58" s="49" t="s">
        <v>109</v>
      </c>
      <c r="B58" s="51"/>
      <c r="C58" s="42"/>
      <c r="D58" s="42"/>
      <c r="E58" s="42"/>
      <c r="F58" s="42"/>
      <c r="G58" s="42"/>
      <c r="H58" s="51"/>
      <c r="I58" s="42"/>
      <c r="J58" s="42"/>
      <c r="K58" s="42"/>
      <c r="L58" s="42"/>
      <c r="M58" s="42"/>
      <c r="N58" s="42"/>
      <c r="O58" s="51"/>
      <c r="P58" s="46"/>
      <c r="Q58" s="50"/>
      <c r="R58" s="42"/>
      <c r="S58" s="42"/>
      <c r="T58" s="42"/>
      <c r="U58" s="42"/>
      <c r="V58" s="42"/>
      <c r="W58" s="51"/>
      <c r="X58" s="46"/>
      <c r="Y58" s="42"/>
      <c r="Z58" s="42"/>
      <c r="AA58" s="42"/>
      <c r="AB58" s="42"/>
      <c r="AC58" s="51"/>
      <c r="AD58" s="42"/>
      <c r="AE58" s="42"/>
      <c r="AF58" s="42"/>
      <c r="AG58" s="42"/>
      <c r="AH58" s="42"/>
      <c r="AI58" s="42"/>
      <c r="AJ58" s="51"/>
      <c r="AK58" s="46"/>
      <c r="AL58" s="42"/>
      <c r="AM58" s="42"/>
      <c r="AN58" s="46"/>
      <c r="AO58" s="42"/>
      <c r="AP58" s="42"/>
      <c r="AQ58" s="46"/>
      <c r="AR58" s="61"/>
      <c r="AS58" s="61"/>
      <c r="AT58" s="46"/>
      <c r="AU58" s="61"/>
      <c r="AV58" s="61"/>
      <c r="AW58" s="46"/>
      <c r="AX58" s="42"/>
      <c r="AY58" s="42"/>
      <c r="AZ58" s="42"/>
      <c r="BA58" s="42"/>
      <c r="BB58" s="46"/>
      <c r="BC58" s="42"/>
      <c r="BD58" s="42"/>
      <c r="BE58" s="46"/>
      <c r="BF58" s="42"/>
      <c r="BG58" s="42"/>
    </row>
    <row r="59" spans="1:59" s="57" customFormat="1" ht="13.5" customHeight="1">
      <c r="A59" s="65" t="s">
        <v>110</v>
      </c>
      <c r="B59" s="51"/>
      <c r="C59" s="52">
        <v>1</v>
      </c>
      <c r="D59" s="53">
        <v>75</v>
      </c>
      <c r="E59" s="54">
        <v>828</v>
      </c>
      <c r="F59" s="54">
        <v>73</v>
      </c>
      <c r="G59" s="54">
        <v>34</v>
      </c>
      <c r="H59" s="51"/>
      <c r="I59" s="55">
        <v>10.9</v>
      </c>
      <c r="J59" s="55">
        <v>6</v>
      </c>
      <c r="K59" s="55">
        <v>13</v>
      </c>
      <c r="L59" s="55">
        <v>0.2</v>
      </c>
      <c r="M59" s="55"/>
      <c r="N59" s="55">
        <f>SUM(I59:M59)</f>
        <v>30.099999999999998</v>
      </c>
      <c r="O59" s="51"/>
      <c r="P59" s="56"/>
      <c r="Q59" s="54">
        <v>1848</v>
      </c>
      <c r="R59" s="54">
        <v>4061</v>
      </c>
      <c r="S59" s="54">
        <f>SUM(Q59:R59)</f>
        <v>5909</v>
      </c>
      <c r="T59" s="54">
        <v>1273</v>
      </c>
      <c r="U59" s="54">
        <v>6367</v>
      </c>
      <c r="V59" s="54">
        <f>SUM(T59:U59)</f>
        <v>7640</v>
      </c>
      <c r="W59" s="51"/>
      <c r="X59" s="56"/>
      <c r="Y59" s="54">
        <v>4162</v>
      </c>
      <c r="Z59" s="54">
        <v>775</v>
      </c>
      <c r="AA59" s="54">
        <v>197</v>
      </c>
      <c r="AB59" s="54">
        <v>66769</v>
      </c>
      <c r="AC59" s="51"/>
      <c r="AD59" s="64">
        <v>234028</v>
      </c>
      <c r="AE59" s="64">
        <v>573883</v>
      </c>
      <c r="AF59" s="64">
        <v>31992</v>
      </c>
      <c r="AG59" s="64">
        <v>1383666</v>
      </c>
      <c r="AH59" s="64">
        <v>1080585</v>
      </c>
      <c r="AI59" s="64">
        <f>SUM(AD59+AE59+AF59+AG59+AH59)</f>
        <v>3304154</v>
      </c>
      <c r="AJ59" s="51"/>
      <c r="AK59" s="56"/>
      <c r="AL59" s="54">
        <v>217</v>
      </c>
      <c r="AM59" s="54">
        <v>227</v>
      </c>
      <c r="AN59" s="56"/>
      <c r="AO59" s="54">
        <v>390</v>
      </c>
      <c r="AP59" s="54">
        <v>310</v>
      </c>
      <c r="AQ59" s="56"/>
      <c r="AR59" s="54">
        <v>486</v>
      </c>
      <c r="AS59" s="54">
        <v>376</v>
      </c>
      <c r="AT59" s="56"/>
      <c r="AU59" s="54">
        <v>3620</v>
      </c>
      <c r="AV59" s="54">
        <v>3069</v>
      </c>
      <c r="AW59" s="56"/>
      <c r="AX59" s="54">
        <v>753</v>
      </c>
      <c r="AY59" s="54">
        <v>45</v>
      </c>
      <c r="AZ59" s="54">
        <f>(AR59+AU59+AX59)</f>
        <v>4859</v>
      </c>
      <c r="BA59" s="54">
        <f>(AS59+AV59+AY59)</f>
        <v>3490</v>
      </c>
      <c r="BB59" s="56"/>
      <c r="BC59" s="54"/>
      <c r="BD59" s="54"/>
      <c r="BE59" s="56"/>
      <c r="BF59" s="54">
        <f>(AL59+AO59+AZ59)</f>
        <v>5466</v>
      </c>
      <c r="BG59" s="54">
        <f>(AM59+AP59+BA59)</f>
        <v>4027</v>
      </c>
    </row>
    <row r="60" spans="1:59" s="10" customFormat="1" ht="13.5" customHeight="1">
      <c r="A60" s="36" t="s">
        <v>111</v>
      </c>
      <c r="B60" s="51"/>
      <c r="C60" s="18">
        <v>4</v>
      </c>
      <c r="D60" s="12">
        <v>80</v>
      </c>
      <c r="E60" s="18">
        <v>1188</v>
      </c>
      <c r="F60" s="18">
        <v>117</v>
      </c>
      <c r="G60" s="18">
        <v>20</v>
      </c>
      <c r="H60" s="51"/>
      <c r="I60" s="13">
        <v>37</v>
      </c>
      <c r="J60" s="13">
        <v>11</v>
      </c>
      <c r="K60" s="13">
        <v>54.3</v>
      </c>
      <c r="L60" s="13">
        <v>1</v>
      </c>
      <c r="M60" s="13">
        <v>3</v>
      </c>
      <c r="N60" s="13">
        <v>106.3</v>
      </c>
      <c r="O60" s="51"/>
      <c r="P60" s="14"/>
      <c r="Q60" s="11" t="s">
        <v>60</v>
      </c>
      <c r="R60" s="11" t="s">
        <v>60</v>
      </c>
      <c r="S60" s="11">
        <v>14530</v>
      </c>
      <c r="T60" s="11" t="s">
        <v>60</v>
      </c>
      <c r="U60" s="11" t="s">
        <v>60</v>
      </c>
      <c r="V60" s="11">
        <v>25880</v>
      </c>
      <c r="W60" s="51"/>
      <c r="X60" s="14"/>
      <c r="Y60" s="18">
        <v>42030</v>
      </c>
      <c r="Z60" s="18">
        <v>1730</v>
      </c>
      <c r="AA60" s="18">
        <v>514</v>
      </c>
      <c r="AB60" s="18">
        <v>580962</v>
      </c>
      <c r="AC60" s="51"/>
      <c r="AD60" s="15">
        <v>2244691</v>
      </c>
      <c r="AE60" s="15">
        <v>2255059</v>
      </c>
      <c r="AF60" s="15"/>
      <c r="AG60" s="15">
        <v>946012</v>
      </c>
      <c r="AH60" s="15" t="s">
        <v>60</v>
      </c>
      <c r="AI60" s="15" t="s">
        <v>60</v>
      </c>
      <c r="AJ60" s="51"/>
      <c r="AK60" s="14"/>
      <c r="AL60" s="66" t="s">
        <v>60</v>
      </c>
      <c r="AM60" s="66" t="s">
        <v>60</v>
      </c>
      <c r="AN60" s="14"/>
      <c r="AO60" s="66" t="s">
        <v>60</v>
      </c>
      <c r="AP60" s="66" t="s">
        <v>60</v>
      </c>
      <c r="AQ60" s="14"/>
      <c r="AR60" s="66" t="s">
        <v>60</v>
      </c>
      <c r="AS60" s="66" t="s">
        <v>60</v>
      </c>
      <c r="AT60" s="14"/>
      <c r="AU60" s="66" t="s">
        <v>60</v>
      </c>
      <c r="AV60" s="66" t="s">
        <v>60</v>
      </c>
      <c r="AW60" s="14"/>
      <c r="AX60" s="66" t="s">
        <v>60</v>
      </c>
      <c r="AY60" s="66" t="s">
        <v>60</v>
      </c>
      <c r="AZ60" s="66" t="s">
        <v>60</v>
      </c>
      <c r="BA60" s="66" t="s">
        <v>60</v>
      </c>
      <c r="BB60" s="14"/>
      <c r="BC60" s="66" t="s">
        <v>60</v>
      </c>
      <c r="BD60" s="66" t="s">
        <v>60</v>
      </c>
      <c r="BE60" s="14"/>
      <c r="BF60" s="66" t="s">
        <v>60</v>
      </c>
      <c r="BG60" s="66" t="s">
        <v>60</v>
      </c>
    </row>
    <row r="61" spans="1:59" s="57" customFormat="1" ht="13.5" customHeight="1">
      <c r="A61" s="65" t="s">
        <v>112</v>
      </c>
      <c r="B61" s="51"/>
      <c r="C61" s="52">
        <v>16</v>
      </c>
      <c r="D61" s="53">
        <v>91</v>
      </c>
      <c r="E61" s="54">
        <v>2491</v>
      </c>
      <c r="F61" s="54">
        <v>341</v>
      </c>
      <c r="G61" s="54">
        <v>107</v>
      </c>
      <c r="H61" s="51"/>
      <c r="I61" s="55">
        <v>66.6</v>
      </c>
      <c r="J61" s="55">
        <v>23.33</v>
      </c>
      <c r="K61" s="55">
        <v>99.38</v>
      </c>
      <c r="L61" s="55">
        <v>5</v>
      </c>
      <c r="M61" s="55">
        <v>0.8</v>
      </c>
      <c r="N61" s="55">
        <v>195.11</v>
      </c>
      <c r="O61" s="51"/>
      <c r="P61" s="56"/>
      <c r="Q61" s="54">
        <v>5655</v>
      </c>
      <c r="R61" s="54">
        <v>13722</v>
      </c>
      <c r="S61" s="54">
        <v>19377</v>
      </c>
      <c r="T61" s="54">
        <v>3280</v>
      </c>
      <c r="U61" s="54">
        <v>20910</v>
      </c>
      <c r="V61" s="54">
        <f>SUM(T61:U61)</f>
        <v>24190</v>
      </c>
      <c r="W61" s="51"/>
      <c r="X61" s="56"/>
      <c r="Y61" s="54">
        <v>35221</v>
      </c>
      <c r="Z61" s="54">
        <v>7549</v>
      </c>
      <c r="AA61" s="54">
        <v>8227</v>
      </c>
      <c r="AB61" s="54">
        <v>1156736</v>
      </c>
      <c r="AC61" s="51"/>
      <c r="AD61" s="64">
        <v>2725158</v>
      </c>
      <c r="AE61" s="64">
        <v>1938434</v>
      </c>
      <c r="AF61" s="64">
        <v>400493</v>
      </c>
      <c r="AG61" s="64">
        <v>1078263</v>
      </c>
      <c r="AH61" s="64">
        <v>6730803</v>
      </c>
      <c r="AI61" s="64">
        <f>SUM(AD61+AE61+AF61+AG61+AH61)</f>
        <v>12873151</v>
      </c>
      <c r="AJ61" s="51"/>
      <c r="AK61" s="56"/>
      <c r="AL61" s="54">
        <v>2117</v>
      </c>
      <c r="AM61" s="54">
        <v>1623.2</v>
      </c>
      <c r="AN61" s="56"/>
      <c r="AO61" s="54">
        <v>1864</v>
      </c>
      <c r="AP61" s="54">
        <v>1531.7</v>
      </c>
      <c r="AQ61" s="56"/>
      <c r="AR61" s="54">
        <v>4495</v>
      </c>
      <c r="AS61" s="54">
        <v>3478.9</v>
      </c>
      <c r="AT61" s="56"/>
      <c r="AU61" s="54">
        <v>21285</v>
      </c>
      <c r="AV61" s="54">
        <v>17937.1</v>
      </c>
      <c r="AW61" s="56"/>
      <c r="AX61" s="54"/>
      <c r="AY61" s="54"/>
      <c r="AZ61" s="54">
        <f>(AR61+AU61+AX61)</f>
        <v>25780</v>
      </c>
      <c r="BA61" s="54">
        <f>(AS61+AV61+AY61)</f>
        <v>21416</v>
      </c>
      <c r="BB61" s="56"/>
      <c r="BC61" s="54"/>
      <c r="BD61" s="54"/>
      <c r="BE61" s="56"/>
      <c r="BF61" s="54">
        <f>(AL61+AO61+AZ61)</f>
        <v>29761</v>
      </c>
      <c r="BG61" s="54">
        <f>(AM61+AP61+BA61)</f>
        <v>24570.9</v>
      </c>
    </row>
    <row r="62" spans="1:59" s="10" customFormat="1" ht="13.5" customHeight="1">
      <c r="A62" s="36" t="s">
        <v>113</v>
      </c>
      <c r="B62" s="51"/>
      <c r="C62" s="22">
        <v>5</v>
      </c>
      <c r="D62" s="12">
        <v>87.5</v>
      </c>
      <c r="E62" s="11">
        <v>1822</v>
      </c>
      <c r="F62" s="22">
        <v>111</v>
      </c>
      <c r="G62" s="22">
        <v>112</v>
      </c>
      <c r="H62" s="51"/>
      <c r="I62" s="13">
        <v>44</v>
      </c>
      <c r="J62" s="13">
        <v>6</v>
      </c>
      <c r="K62" s="13">
        <v>71.5</v>
      </c>
      <c r="L62" s="13">
        <v>1</v>
      </c>
      <c r="M62" s="13">
        <v>6</v>
      </c>
      <c r="N62" s="13">
        <f>SUM(I62:M62)</f>
        <v>128.5</v>
      </c>
      <c r="O62" s="51"/>
      <c r="P62" s="23"/>
      <c r="Q62" s="22" t="s">
        <v>60</v>
      </c>
      <c r="R62" s="22" t="s">
        <v>60</v>
      </c>
      <c r="S62" s="11">
        <v>13013</v>
      </c>
      <c r="T62" s="22" t="s">
        <v>60</v>
      </c>
      <c r="U62" s="22" t="s">
        <v>60</v>
      </c>
      <c r="V62" s="11">
        <v>16706</v>
      </c>
      <c r="W62" s="51"/>
      <c r="X62" s="23"/>
      <c r="Y62" s="11">
        <v>34852</v>
      </c>
      <c r="Z62" s="11">
        <v>1770</v>
      </c>
      <c r="AA62" s="11">
        <v>1462</v>
      </c>
      <c r="AB62" s="11">
        <v>879543</v>
      </c>
      <c r="AC62" s="51"/>
      <c r="AD62" s="15">
        <v>2162337</v>
      </c>
      <c r="AE62" s="15">
        <v>3655468</v>
      </c>
      <c r="AF62" s="15">
        <v>20000</v>
      </c>
      <c r="AG62" s="15">
        <v>948711</v>
      </c>
      <c r="AH62" s="15">
        <v>4409217</v>
      </c>
      <c r="AI62" s="15">
        <f>SUM(AD62+AE62+AF62+AG62+AH62)</f>
        <v>11195733</v>
      </c>
      <c r="AJ62" s="51"/>
      <c r="AK62" s="23"/>
      <c r="AL62" s="11">
        <v>820</v>
      </c>
      <c r="AM62" s="11">
        <v>509.6</v>
      </c>
      <c r="AN62" s="23"/>
      <c r="AO62" s="11">
        <v>847</v>
      </c>
      <c r="AP62" s="11">
        <v>715.6</v>
      </c>
      <c r="AQ62" s="23"/>
      <c r="AR62" s="11">
        <v>1676</v>
      </c>
      <c r="AS62" s="11">
        <v>1577</v>
      </c>
      <c r="AT62" s="23"/>
      <c r="AU62" s="11">
        <v>10485</v>
      </c>
      <c r="AV62" s="11">
        <v>9794</v>
      </c>
      <c r="AW62" s="23"/>
      <c r="AX62" s="11">
        <v>0</v>
      </c>
      <c r="AY62" s="11">
        <v>0</v>
      </c>
      <c r="AZ62" s="11">
        <f>(AR62+AU62+AX62)</f>
        <v>12161</v>
      </c>
      <c r="BA62" s="11">
        <f>(AS62+AV62+AY62)</f>
        <v>11371</v>
      </c>
      <c r="BB62" s="23"/>
      <c r="BC62" s="11">
        <v>8</v>
      </c>
      <c r="BD62" s="11">
        <v>1.2</v>
      </c>
      <c r="BE62" s="23"/>
      <c r="BF62" s="11">
        <f>(AL62+AO62+AZ62)</f>
        <v>13828</v>
      </c>
      <c r="BG62" s="16">
        <f>(AM62+AP62+BA62)</f>
        <v>12596.2</v>
      </c>
    </row>
    <row r="63" spans="1:59" s="57" customFormat="1" ht="13.5" customHeight="1">
      <c r="A63" s="65" t="s">
        <v>114</v>
      </c>
      <c r="B63" s="51"/>
      <c r="C63" s="52">
        <v>8</v>
      </c>
      <c r="D63" s="53">
        <v>87.5</v>
      </c>
      <c r="E63" s="54">
        <v>2197</v>
      </c>
      <c r="F63" s="54">
        <v>103</v>
      </c>
      <c r="G63" s="54">
        <v>105</v>
      </c>
      <c r="H63" s="51"/>
      <c r="I63" s="55">
        <v>39</v>
      </c>
      <c r="J63" s="55">
        <v>8.6</v>
      </c>
      <c r="K63" s="55">
        <v>82.8</v>
      </c>
      <c r="L63" s="55">
        <v>3</v>
      </c>
      <c r="M63" s="55">
        <v>7</v>
      </c>
      <c r="N63" s="55">
        <v>140.4</v>
      </c>
      <c r="O63" s="51"/>
      <c r="P63" s="56"/>
      <c r="Q63" s="54">
        <v>3737</v>
      </c>
      <c r="R63" s="54">
        <v>29586</v>
      </c>
      <c r="S63" s="54">
        <v>33323</v>
      </c>
      <c r="T63" s="54">
        <v>4552</v>
      </c>
      <c r="U63" s="54">
        <v>17835</v>
      </c>
      <c r="V63" s="54">
        <v>22387</v>
      </c>
      <c r="W63" s="51"/>
      <c r="X63" s="56"/>
      <c r="Y63" s="54">
        <v>18555</v>
      </c>
      <c r="Z63" s="54">
        <v>14686</v>
      </c>
      <c r="AA63" s="54">
        <v>150</v>
      </c>
      <c r="AB63" s="54">
        <v>1909112</v>
      </c>
      <c r="AC63" s="51"/>
      <c r="AD63" s="64">
        <v>814978</v>
      </c>
      <c r="AE63" s="64">
        <v>3505371</v>
      </c>
      <c r="AF63" s="64">
        <v>41466</v>
      </c>
      <c r="AG63" s="64">
        <v>2192227</v>
      </c>
      <c r="AH63" s="64">
        <v>4598813</v>
      </c>
      <c r="AI63" s="64">
        <v>11152855</v>
      </c>
      <c r="AJ63" s="51"/>
      <c r="AK63" s="56"/>
      <c r="AL63" s="54">
        <v>1601</v>
      </c>
      <c r="AM63" s="54">
        <v>1247</v>
      </c>
      <c r="AN63" s="56"/>
      <c r="AO63" s="54">
        <v>1308</v>
      </c>
      <c r="AP63" s="54">
        <v>1000</v>
      </c>
      <c r="AQ63" s="56"/>
      <c r="AR63" s="54">
        <v>1489</v>
      </c>
      <c r="AS63" s="54">
        <v>1203</v>
      </c>
      <c r="AT63" s="56"/>
      <c r="AU63" s="54">
        <v>13977</v>
      </c>
      <c r="AV63" s="54">
        <v>12312</v>
      </c>
      <c r="AW63" s="56"/>
      <c r="AX63" s="54">
        <v>0</v>
      </c>
      <c r="AY63" s="54">
        <v>0</v>
      </c>
      <c r="AZ63" s="54">
        <v>15466</v>
      </c>
      <c r="BA63" s="54">
        <v>13515</v>
      </c>
      <c r="BB63" s="56"/>
      <c r="BC63" s="54">
        <v>250</v>
      </c>
      <c r="BD63" s="54">
        <v>70</v>
      </c>
      <c r="BE63" s="56"/>
      <c r="BF63" s="54">
        <v>18375</v>
      </c>
      <c r="BG63" s="54">
        <v>15762</v>
      </c>
    </row>
    <row r="64" spans="1:59" s="10" customFormat="1" ht="13.5" customHeight="1">
      <c r="A64" s="36" t="s">
        <v>115</v>
      </c>
      <c r="B64" s="51"/>
      <c r="C64" s="11">
        <v>3</v>
      </c>
      <c r="D64" s="12">
        <v>79.5</v>
      </c>
      <c r="E64" s="11">
        <v>866</v>
      </c>
      <c r="F64" s="11">
        <v>93</v>
      </c>
      <c r="G64" s="11">
        <v>115</v>
      </c>
      <c r="H64" s="51"/>
      <c r="I64" s="13">
        <v>32.56</v>
      </c>
      <c r="J64" s="13">
        <v>6.98</v>
      </c>
      <c r="K64" s="13">
        <v>39.5</v>
      </c>
      <c r="L64" s="13">
        <v>2.1</v>
      </c>
      <c r="M64" s="13">
        <v>2</v>
      </c>
      <c r="N64" s="13">
        <f>SUM(I64:M64)</f>
        <v>83.14</v>
      </c>
      <c r="O64" s="51"/>
      <c r="P64" s="14"/>
      <c r="Q64" s="11">
        <v>2870</v>
      </c>
      <c r="R64" s="11">
        <v>5294</v>
      </c>
      <c r="S64" s="11">
        <f>SUM(Q64:R64)</f>
        <v>8164</v>
      </c>
      <c r="T64" s="11">
        <v>2135</v>
      </c>
      <c r="U64" s="11">
        <v>7519</v>
      </c>
      <c r="V64" s="11">
        <f>SUM(T64:U64)</f>
        <v>9654</v>
      </c>
      <c r="W64" s="51"/>
      <c r="X64" s="14"/>
      <c r="Y64" s="11">
        <v>14482</v>
      </c>
      <c r="Z64" s="11">
        <v>3775</v>
      </c>
      <c r="AA64" s="11">
        <v>9334</v>
      </c>
      <c r="AB64" s="11">
        <v>543528</v>
      </c>
      <c r="AC64" s="51"/>
      <c r="AD64" s="15">
        <v>984060</v>
      </c>
      <c r="AE64" s="15">
        <v>1374668</v>
      </c>
      <c r="AF64" s="15">
        <v>85217</v>
      </c>
      <c r="AG64" s="15">
        <v>840061</v>
      </c>
      <c r="AH64" s="15">
        <v>2691313</v>
      </c>
      <c r="AI64" s="15">
        <f>SUM(AD64+AE64+AF64+AG64+AH64)</f>
        <v>5975319</v>
      </c>
      <c r="AJ64" s="51"/>
      <c r="AK64" s="14"/>
      <c r="AL64" s="11">
        <v>668</v>
      </c>
      <c r="AM64" s="11">
        <v>631</v>
      </c>
      <c r="AN64" s="14"/>
      <c r="AO64" s="11">
        <v>930</v>
      </c>
      <c r="AP64" s="11">
        <v>829.3</v>
      </c>
      <c r="AQ64" s="14"/>
      <c r="AR64" s="11">
        <v>1605</v>
      </c>
      <c r="AS64" s="11">
        <v>1567</v>
      </c>
      <c r="AT64" s="14"/>
      <c r="AU64" s="11">
        <v>9863</v>
      </c>
      <c r="AV64" s="11">
        <v>8172</v>
      </c>
      <c r="AW64" s="14"/>
      <c r="AX64" s="11">
        <v>441</v>
      </c>
      <c r="AY64" s="11">
        <v>296</v>
      </c>
      <c r="AZ64" s="11">
        <f>(AR64+AU64+AX64)</f>
        <v>11909</v>
      </c>
      <c r="BA64" s="11">
        <f>(AS64+AV64+AY64)</f>
        <v>10035</v>
      </c>
      <c r="BB64" s="14"/>
      <c r="BC64" s="11">
        <v>176</v>
      </c>
      <c r="BD64" s="11">
        <v>23</v>
      </c>
      <c r="BE64" s="14"/>
      <c r="BF64" s="11">
        <f>(AL64+AO64+AZ64)</f>
        <v>13507</v>
      </c>
      <c r="BG64" s="16">
        <f>(AM64+AP64+BA64)</f>
        <v>11495.3</v>
      </c>
    </row>
    <row r="65" spans="1:59" s="57" customFormat="1" ht="13.5" customHeight="1">
      <c r="A65" s="65" t="s">
        <v>116</v>
      </c>
      <c r="B65" s="51"/>
      <c r="C65" s="52">
        <v>3</v>
      </c>
      <c r="D65" s="53">
        <v>86</v>
      </c>
      <c r="E65" s="54">
        <v>2472</v>
      </c>
      <c r="F65" s="54">
        <v>69</v>
      </c>
      <c r="G65" s="54">
        <v>25</v>
      </c>
      <c r="H65" s="51"/>
      <c r="I65" s="55">
        <v>39</v>
      </c>
      <c r="J65" s="55">
        <v>3</v>
      </c>
      <c r="K65" s="55">
        <v>49.8</v>
      </c>
      <c r="L65" s="55">
        <v>0</v>
      </c>
      <c r="M65" s="55">
        <v>5</v>
      </c>
      <c r="N65" s="55">
        <f>SUM(I65:M65)</f>
        <v>96.8</v>
      </c>
      <c r="O65" s="51"/>
      <c r="P65" s="56"/>
      <c r="Q65" s="54">
        <v>2326</v>
      </c>
      <c r="R65" s="54">
        <v>2040</v>
      </c>
      <c r="S65" s="54">
        <f>SUM(Q65:R65)</f>
        <v>4366</v>
      </c>
      <c r="T65" s="54" t="s">
        <v>60</v>
      </c>
      <c r="U65" s="54" t="s">
        <v>60</v>
      </c>
      <c r="V65" s="54">
        <v>14813</v>
      </c>
      <c r="W65" s="51"/>
      <c r="X65" s="56"/>
      <c r="Y65" s="54">
        <v>11722</v>
      </c>
      <c r="Z65" s="54">
        <v>1462</v>
      </c>
      <c r="AA65" s="54">
        <v>65</v>
      </c>
      <c r="AB65" s="54">
        <v>534600</v>
      </c>
      <c r="AC65" s="51"/>
      <c r="AD65" s="64">
        <v>962569</v>
      </c>
      <c r="AE65" s="64">
        <v>1475971</v>
      </c>
      <c r="AF65" s="64">
        <v>16106</v>
      </c>
      <c r="AG65" s="64">
        <v>666108</v>
      </c>
      <c r="AH65" s="64">
        <v>2938633</v>
      </c>
      <c r="AI65" s="64">
        <f>SUM(AD65+AE65+AF65+AG65+AH65)</f>
        <v>6059387</v>
      </c>
      <c r="AJ65" s="51"/>
      <c r="AK65" s="56"/>
      <c r="AL65" s="54">
        <v>509</v>
      </c>
      <c r="AM65" s="54">
        <v>490</v>
      </c>
      <c r="AN65" s="56"/>
      <c r="AO65" s="54">
        <v>708</v>
      </c>
      <c r="AP65" s="54">
        <v>765</v>
      </c>
      <c r="AQ65" s="56"/>
      <c r="AR65" s="54">
        <v>2598</v>
      </c>
      <c r="AS65" s="54">
        <v>2200</v>
      </c>
      <c r="AT65" s="56"/>
      <c r="AU65" s="54">
        <v>11154</v>
      </c>
      <c r="AV65" s="54">
        <v>9702</v>
      </c>
      <c r="AW65" s="56"/>
      <c r="AX65" s="54" t="s">
        <v>60</v>
      </c>
      <c r="AY65" s="54">
        <v>140</v>
      </c>
      <c r="AZ65" s="54">
        <v>13752</v>
      </c>
      <c r="BA65" s="54">
        <f>(AS65+AV65+AY65)</f>
        <v>12042</v>
      </c>
      <c r="BB65" s="56"/>
      <c r="BC65" s="54">
        <v>90</v>
      </c>
      <c r="BD65" s="54">
        <v>45</v>
      </c>
      <c r="BE65" s="56"/>
      <c r="BF65" s="54">
        <f>(AL65+AO65+AZ65)</f>
        <v>14969</v>
      </c>
      <c r="BG65" s="54">
        <f>(AM65+AP65+BA65)</f>
        <v>13297</v>
      </c>
    </row>
  </sheetData>
  <printOptions gridLines="1"/>
  <pageMargins left="0.5511811023622047" right="0.5511811023622047" top="0.5905511811023623" bottom="0.5905511811023623" header="0.5118110236220472" footer="0.5118110236220472"/>
  <pageSetup firstPageNumber="14" useFirstPageNumber="1" fitToHeight="2" fitToWidth="10" horizontalDpi="600" verticalDpi="600" orientation="landscape" paperSize="9" scale="85" r:id="rId1"/>
  <headerFooter alignWithMargins="0">
    <oddFooter>&amp;L&amp;"Helvetica,Regular"&amp;7Supplement to AARL  Vol.29, No.3 September 1998&amp;C&amp;"Arial,Regular"Updated 9 Oct 2000&amp;R&amp;"Helvetica,Regular"&amp;7&amp;P</oddFooter>
  </headerFooter>
  <rowBreaks count="1" manualBreakCount="1">
    <brk id="34" max="65535" man="1"/>
  </rowBreaks>
  <colBreaks count="2" manualBreakCount="2">
    <brk id="22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Cathiej Jilovsky</cp:lastModifiedBy>
  <cp:lastPrinted>2001-06-21T05:14:28Z</cp:lastPrinted>
  <dcterms:created xsi:type="dcterms:W3CDTF">1998-02-18T02:42:27Z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