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75" windowWidth="9570" windowHeight="2910" tabRatio="599" activeTab="0"/>
  </bookViews>
  <sheets>
    <sheet name="CAUL STATS 1997 - COMPLETE" sheetId="1" r:id="rId1"/>
  </sheets>
  <definedNames>
    <definedName name="_xlnm.Print_Titles" localSheetId="0">'CAUL STATS 1997 - COMPLETE'!$A:$A,'CAUL STATS 1997 - COMPLETE'!$1:$4</definedName>
    <definedName name="SPSS">'CAUL STATS 1997 - COMPLETE'!#REF!</definedName>
  </definedNames>
  <calcPr fullCalcOnLoad="1"/>
</workbook>
</file>

<file path=xl/sharedStrings.xml><?xml version="1.0" encoding="utf-8"?>
<sst xmlns="http://schemas.openxmlformats.org/spreadsheetml/2006/main" count="365" uniqueCount="171">
  <si>
    <t>LIBRARY ORGANISATION: COLUMNS 1-5</t>
  </si>
  <si>
    <t>LIBRARY STAFF: COLUMNS 6-11</t>
  </si>
  <si>
    <t>LIBRARY SERVICES: COLUMNS 16-21</t>
  </si>
  <si>
    <t>INFORMATION RESOURCES: COLUMNS 22-41</t>
  </si>
  <si>
    <t>LIBRARY EXPENDITURE: COLUMNS 44-51</t>
  </si>
  <si>
    <t>INSTITUTIONAL POPULATION: COLUMNS 52-67</t>
  </si>
  <si>
    <t>1A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</si>
  <si>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</si>
  <si>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</si>
  <si>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</si>
  <si>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</si>
  <si>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</si>
  <si>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</si>
  <si>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</si>
  <si>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</si>
  <si>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</si>
  <si>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</si>
  <si>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</si>
  <si>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21A</t>
  </si>
  <si>
    <t>41A</t>
  </si>
  <si>
    <t>65A</t>
  </si>
  <si>
    <t>67A</t>
  </si>
  <si>
    <t>1997 ACADEMIC LIBRARIES</t>
  </si>
  <si>
    <t>LIBRARY ORGANIZATION</t>
  </si>
  <si>
    <t>Number of Libraries</t>
  </si>
  <si>
    <t>Floor Space</t>
  </si>
  <si>
    <t>Opening Hours</t>
  </si>
  <si>
    <t>Study Seats</t>
  </si>
  <si>
    <t>Casual Seats</t>
  </si>
  <si>
    <t>Classroom Seats</t>
  </si>
  <si>
    <t>LIBRARY STAFF</t>
  </si>
  <si>
    <t>Professional library positions</t>
  </si>
  <si>
    <t>Para-prof library positions</t>
  </si>
  <si>
    <t>Library support positions</t>
  </si>
  <si>
    <t>Other prof positions</t>
  </si>
  <si>
    <t>Other positions</t>
  </si>
  <si>
    <t>Total Staff</t>
  </si>
  <si>
    <t>HEW1 Staff</t>
  </si>
  <si>
    <t>HEW2 Staff</t>
  </si>
  <si>
    <t>HEW3 Staff</t>
  </si>
  <si>
    <t>HEW4 Staff</t>
  </si>
  <si>
    <t>HEW5 Staff</t>
  </si>
  <si>
    <t>HEW6 Staff</t>
  </si>
  <si>
    <t>HEW7 Staff</t>
  </si>
  <si>
    <t>HEW8 Staff</t>
  </si>
  <si>
    <t>HEW9 Staff</t>
  </si>
  <si>
    <t>HEW10 Staff</t>
  </si>
  <si>
    <t>Other Staff</t>
  </si>
  <si>
    <t>LIBRARY SERVICES</t>
  </si>
  <si>
    <t>NOT USED</t>
  </si>
  <si>
    <t>Total loans</t>
  </si>
  <si>
    <t>Reserve Collection loans</t>
  </si>
  <si>
    <t>Document Delivery Services</t>
  </si>
  <si>
    <t>Original items supplied</t>
  </si>
  <si>
    <t>Pc/Elect items supplied</t>
  </si>
  <si>
    <t>Total items supplied</t>
  </si>
  <si>
    <t>Original items received</t>
  </si>
  <si>
    <t>Pc/Elect items received</t>
  </si>
  <si>
    <t xml:space="preserve">Total items received </t>
  </si>
  <si>
    <t>Inter-Campus/Branch loans</t>
  </si>
  <si>
    <t>INFORMATION RESOURCES</t>
  </si>
  <si>
    <t>Non-serial Items</t>
  </si>
  <si>
    <t>Purchased</t>
  </si>
  <si>
    <t>Gift or exchange</t>
  </si>
  <si>
    <t>Withdrawn</t>
  </si>
  <si>
    <t>Total Non-serial items</t>
  </si>
  <si>
    <t>Non-Serial Titles</t>
  </si>
  <si>
    <t>Total non-serial titles</t>
  </si>
  <si>
    <t>Serial Volumes</t>
  </si>
  <si>
    <t>Bib vols added</t>
  </si>
  <si>
    <t>Bib vols withdrawn</t>
  </si>
  <si>
    <t>Bound vols added</t>
  </si>
  <si>
    <t>Bound vols withdrawn</t>
  </si>
  <si>
    <t>Total serial volumes</t>
  </si>
  <si>
    <t>Serial Titles</t>
  </si>
  <si>
    <t>Subs to new serial titles</t>
  </si>
  <si>
    <t>Current serial title subs</t>
  </si>
  <si>
    <t>Current serial titles gift/exc</t>
  </si>
  <si>
    <t>Tot unique serial title subs</t>
  </si>
  <si>
    <t>Tot dup serial title subs</t>
  </si>
  <si>
    <t>Subs to serial titles canc</t>
  </si>
  <si>
    <t>Total subs to serial titles</t>
  </si>
  <si>
    <t>Shelving (linear metres)</t>
  </si>
  <si>
    <t>LIBRARY EXPENDITURE</t>
  </si>
  <si>
    <t>Non-Serials</t>
  </si>
  <si>
    <t>Serials subs</t>
  </si>
  <si>
    <t>Binding</t>
  </si>
  <si>
    <t>Other - operating expenses</t>
  </si>
  <si>
    <t>Salaries</t>
  </si>
  <si>
    <t>Total library expenditure</t>
  </si>
  <si>
    <t>INSTITUTIONAL POPULATION</t>
  </si>
  <si>
    <t>Academic Staff</t>
  </si>
  <si>
    <t>F/T &amp; fract F/T (persons)</t>
  </si>
  <si>
    <t>F/T, fractF/T, casual (FTE)</t>
  </si>
  <si>
    <t>Students - Higher Degree</t>
  </si>
  <si>
    <t>Persons</t>
  </si>
  <si>
    <t>EFTSU</t>
  </si>
  <si>
    <t>Students - Other Tertiary</t>
  </si>
  <si>
    <t>Students -Non Tertiary</t>
  </si>
  <si>
    <t>Total Students (persons)</t>
  </si>
  <si>
    <t>Total Students (EFTSU)</t>
  </si>
  <si>
    <t>External Students</t>
  </si>
  <si>
    <t>Other Users (persons)</t>
  </si>
  <si>
    <t>Institution Population</t>
  </si>
  <si>
    <t>Turnstiles</t>
  </si>
  <si>
    <t>OPTIONAL</t>
  </si>
  <si>
    <t>NOT</t>
  </si>
  <si>
    <t>USED</t>
  </si>
  <si>
    <t xml:space="preserve">Australian Catholic University </t>
  </si>
  <si>
    <t>NA</t>
  </si>
  <si>
    <t>AUSTRALIAN CAPITAL TERRITORY</t>
  </si>
  <si>
    <t>Australian Defence Force Academy</t>
  </si>
  <si>
    <t>Australian National University</t>
  </si>
  <si>
    <t>University of Canberra</t>
  </si>
  <si>
    <t>NEW SOUTH WALES</t>
  </si>
  <si>
    <t>Avondale College</t>
  </si>
  <si>
    <t>Charles Sturt University</t>
  </si>
  <si>
    <t>Macquarie University</t>
  </si>
  <si>
    <t>Southern Cross University</t>
  </si>
  <si>
    <t>University of New England</t>
  </si>
  <si>
    <t>University of New South Wales</t>
  </si>
  <si>
    <t>University of Newcastle</t>
  </si>
  <si>
    <t>University of Sydney</t>
  </si>
  <si>
    <t>University of Technology, Sydney</t>
  </si>
  <si>
    <t>University of Western Sydney</t>
  </si>
  <si>
    <t>University of Wollongong</t>
  </si>
  <si>
    <t>NORTHERN TERRITORY</t>
  </si>
  <si>
    <t>Northern Territory University</t>
  </si>
  <si>
    <t>QUEENSLAND</t>
  </si>
  <si>
    <t>Bond University</t>
  </si>
  <si>
    <t>Central Queensland University</t>
  </si>
  <si>
    <t>Griffith University</t>
  </si>
  <si>
    <t>James Cook University of North Queensland</t>
  </si>
  <si>
    <t>Queensland University of Technology</t>
  </si>
  <si>
    <t>University of Queensland</t>
  </si>
  <si>
    <t>University of Southern Queensland</t>
  </si>
  <si>
    <t>SOUTH AUSTRALIA</t>
  </si>
  <si>
    <t>Flinders University of South Australia</t>
  </si>
  <si>
    <t>University of Adelaide</t>
  </si>
  <si>
    <t>University of South Australia</t>
  </si>
  <si>
    <t>TASMANIA</t>
  </si>
  <si>
    <t>University of Tasmania</t>
  </si>
  <si>
    <t>VICTORIA</t>
  </si>
  <si>
    <t>Deakin University Library</t>
  </si>
  <si>
    <t>La Trobe University</t>
  </si>
  <si>
    <t>Monash University</t>
  </si>
  <si>
    <t>Royal Melbourne Institute of Technology</t>
  </si>
  <si>
    <t>Swinburne University of Technology</t>
  </si>
  <si>
    <t>University of Ballarat</t>
  </si>
  <si>
    <t>University of Melbourne</t>
  </si>
  <si>
    <t>Victoria University of Technology</t>
  </si>
  <si>
    <t>Victorian College of the Arts (Univ Melb)</t>
  </si>
  <si>
    <t>WESTERN AUSTRALIA</t>
  </si>
  <si>
    <t>Curtin University of Technology</t>
  </si>
  <si>
    <t>Edith Cowan University</t>
  </si>
  <si>
    <t>Murdoch University</t>
  </si>
  <si>
    <t>University of Western Australia</t>
  </si>
  <si>
    <t>Mean</t>
  </si>
  <si>
    <t>Median</t>
  </si>
  <si>
    <t>Lower Quartile</t>
  </si>
  <si>
    <t>Upper Quartile</t>
  </si>
  <si>
    <t>Total</t>
  </si>
  <si>
    <t>Valid number</t>
  </si>
  <si>
    <t>NEW ZEALAND</t>
  </si>
  <si>
    <t>Lincoln University</t>
  </si>
  <si>
    <t>Massey University</t>
  </si>
  <si>
    <t>University of Auckland</t>
  </si>
  <si>
    <t>University of Canterbury</t>
  </si>
  <si>
    <t>University of Otago</t>
  </si>
  <si>
    <t>University of Waikato</t>
  </si>
  <si>
    <t>Victoria University of Wellington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</si>
</sst>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hh:mm:ss"/>
    <numFmt numFmtId="174" formatCode="#.00"/>
    <numFmt numFmtId="175" formatCode="#.0"/>
    <numFmt numFmtId="176" formatCode="0.0"/>
    <numFmt numFmtId="177" formatCode="&quot;$&quot;#,##0"/>
    <numFmt numFmtId="178" formatCode="_(* #,##0_);_(* \(#,##0\);_(* &quot;-&quot;??_);_(@_)"/>
  </numFmts>
  <fonts count="18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u val="single"/>
      <sz val="8"/>
      <color indexed="12"/>
      <name val="Courier"/>
      <family val="0"/>
    </font>
    <font>
      <u val="single"/>
      <sz val="9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b/>
      <i/>
      <sz val="5"/>
      <name val="Arial"/>
      <family val="2"/>
    </font>
    <font>
      <sz val="5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/>
    </xf>
    <xf numFmtId="1" fontId="10" fillId="2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76" fontId="10" fillId="2" borderId="2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/>
    </xf>
    <xf numFmtId="1" fontId="7" fillId="5" borderId="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 textRotation="90" wrapText="1"/>
    </xf>
    <xf numFmtId="0" fontId="10" fillId="1" borderId="2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176" fontId="10" fillId="2" borderId="1" xfId="0" applyNumberFormat="1" applyFont="1" applyFill="1" applyBorder="1" applyAlignment="1">
      <alignment horizontal="right"/>
    </xf>
    <xf numFmtId="0" fontId="10" fillId="6" borderId="1" xfId="0" applyFont="1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center" vertical="center" textRotation="90" wrapText="1"/>
      <protection locked="0"/>
    </xf>
    <xf numFmtId="0" fontId="10" fillId="0" borderId="3" xfId="0" applyFont="1" applyBorder="1" applyAlignment="1" applyProtection="1">
      <alignment horizontal="center" vertical="center" textRotation="90" wrapText="1"/>
      <protection locked="0"/>
    </xf>
    <xf numFmtId="0" fontId="10" fillId="1" borderId="3" xfId="0" applyFont="1" applyFill="1" applyBorder="1" applyAlignment="1" applyProtection="1">
      <alignment horizontal="center" vertical="center" textRotation="90" wrapText="1"/>
      <protection locked="0"/>
    </xf>
    <xf numFmtId="0" fontId="10" fillId="5" borderId="3" xfId="0" applyFont="1" applyFill="1" applyBorder="1" applyAlignment="1" applyProtection="1">
      <alignment horizontal="center" vertical="center" textRotation="90" wrapText="1"/>
      <protection locked="0"/>
    </xf>
    <xf numFmtId="0" fontId="10" fillId="8" borderId="3" xfId="0" applyFont="1" applyFill="1" applyBorder="1" applyAlignment="1" applyProtection="1">
      <alignment horizontal="center" vertical="center" textRotation="90" wrapText="1"/>
      <protection locked="0"/>
    </xf>
    <xf numFmtId="0" fontId="10" fillId="7" borderId="3" xfId="0" applyFont="1" applyFill="1" applyBorder="1" applyAlignment="1" applyProtection="1">
      <alignment horizontal="center" vertical="center" textRotation="90" wrapText="1"/>
      <protection locked="0"/>
    </xf>
    <xf numFmtId="0" fontId="10" fillId="1" borderId="3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1" fontId="7" fillId="0" borderId="3" xfId="0" applyNumberFormat="1" applyFont="1" applyBorder="1" applyAlignment="1" applyProtection="1">
      <alignment horizontal="right"/>
      <protection locked="0"/>
    </xf>
    <xf numFmtId="2" fontId="7" fillId="0" borderId="3" xfId="0" applyNumberFormat="1" applyFont="1" applyBorder="1" applyAlignment="1" applyProtection="1">
      <alignment horizontal="right"/>
      <protection locked="0"/>
    </xf>
    <xf numFmtId="176" fontId="7" fillId="0" borderId="3" xfId="0" applyNumberFormat="1" applyFont="1" applyBorder="1" applyAlignment="1" applyProtection="1">
      <alignment horizontal="right"/>
      <protection locked="0"/>
    </xf>
    <xf numFmtId="176" fontId="7" fillId="1" borderId="3" xfId="0" applyNumberFormat="1" applyFont="1" applyFill="1" applyBorder="1" applyAlignment="1" applyProtection="1">
      <alignment horizontal="right"/>
      <protection locked="0"/>
    </xf>
    <xf numFmtId="1" fontId="7" fillId="1" borderId="3" xfId="0" applyNumberFormat="1" applyFont="1" applyFill="1" applyBorder="1" applyAlignment="1" applyProtection="1">
      <alignment horizontal="right"/>
      <protection locked="0"/>
    </xf>
    <xf numFmtId="1" fontId="7" fillId="8" borderId="3" xfId="0" applyNumberFormat="1" applyFont="1" applyFill="1" applyBorder="1" applyAlignment="1" applyProtection="1">
      <alignment horizontal="right"/>
      <protection locked="0"/>
    </xf>
    <xf numFmtId="1" fontId="7" fillId="7" borderId="3" xfId="0" applyNumberFormat="1" applyFont="1" applyFill="1" applyBorder="1" applyAlignment="1" applyProtection="1">
      <alignment horizontal="right"/>
      <protection locked="0"/>
    </xf>
    <xf numFmtId="0" fontId="7" fillId="1" borderId="3" xfId="0" applyFont="1" applyFill="1" applyBorder="1" applyAlignment="1" applyProtection="1">
      <alignment/>
      <protection locked="0"/>
    </xf>
    <xf numFmtId="177" fontId="7" fillId="0" borderId="3" xfId="0" applyNumberFormat="1" applyFont="1" applyBorder="1" applyAlignment="1" applyProtection="1">
      <alignment horizontal="right"/>
      <protection locked="0"/>
    </xf>
    <xf numFmtId="177" fontId="7" fillId="5" borderId="3" xfId="0" applyNumberFormat="1" applyFont="1" applyFill="1" applyBorder="1" applyAlignment="1" applyProtection="1">
      <alignment horizontal="right"/>
      <protection locked="0"/>
    </xf>
    <xf numFmtId="1" fontId="7" fillId="1" borderId="3" xfId="0" applyNumberFormat="1" applyFont="1" applyFill="1" applyBorder="1" applyAlignment="1">
      <alignment/>
    </xf>
    <xf numFmtId="1" fontId="7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7" fillId="0" borderId="3" xfId="0" applyFont="1" applyBorder="1" applyAlignment="1" applyProtection="1">
      <alignment/>
      <protection locked="0"/>
    </xf>
    <xf numFmtId="0" fontId="7" fillId="6" borderId="3" xfId="0" applyFont="1" applyFill="1" applyBorder="1" applyAlignment="1" applyProtection="1">
      <alignment/>
      <protection locked="0"/>
    </xf>
    <xf numFmtId="0" fontId="7" fillId="8" borderId="3" xfId="0" applyFont="1" applyFill="1" applyBorder="1" applyAlignment="1" applyProtection="1">
      <alignment/>
      <protection locked="0"/>
    </xf>
    <xf numFmtId="0" fontId="7" fillId="7" borderId="3" xfId="0" applyFont="1" applyFill="1" applyBorder="1" applyAlignment="1" applyProtection="1">
      <alignment/>
      <protection locked="0"/>
    </xf>
    <xf numFmtId="0" fontId="7" fillId="5" borderId="3" xfId="0" applyFont="1" applyFill="1" applyBorder="1" applyAlignment="1" applyProtection="1">
      <alignment/>
      <protection locked="0"/>
    </xf>
    <xf numFmtId="0" fontId="7" fillId="0" borderId="3" xfId="0" applyFont="1" applyBorder="1" applyAlignment="1">
      <alignment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3" xfId="0" applyFont="1" applyBorder="1" applyAlignment="1">
      <alignment/>
    </xf>
    <xf numFmtId="1" fontId="7" fillId="0" borderId="3" xfId="0" applyNumberFormat="1" applyFont="1" applyBorder="1" applyAlignment="1">
      <alignment horizontal="right"/>
    </xf>
    <xf numFmtId="1" fontId="7" fillId="0" borderId="3" xfId="0" applyNumberFormat="1" applyFont="1" applyBorder="1" applyAlignment="1" applyProtection="1">
      <alignment/>
      <protection locked="0"/>
    </xf>
    <xf numFmtId="2" fontId="7" fillId="0" borderId="3" xfId="0" applyNumberFormat="1" applyFont="1" applyBorder="1" applyAlignment="1" applyProtection="1">
      <alignment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7" fillId="1" borderId="3" xfId="0" applyNumberFormat="1" applyFont="1" applyFill="1" applyBorder="1" applyAlignment="1" applyProtection="1">
      <alignment/>
      <protection locked="0"/>
    </xf>
    <xf numFmtId="1" fontId="7" fillId="1" borderId="3" xfId="0" applyNumberFormat="1" applyFont="1" applyFill="1" applyBorder="1" applyAlignment="1" applyProtection="1">
      <alignment/>
      <protection locked="0"/>
    </xf>
    <xf numFmtId="1" fontId="7" fillId="8" borderId="3" xfId="0" applyNumberFormat="1" applyFont="1" applyFill="1" applyBorder="1" applyAlignment="1" applyProtection="1">
      <alignment/>
      <protection locked="0"/>
    </xf>
    <xf numFmtId="1" fontId="7" fillId="7" borderId="3" xfId="0" applyNumberFormat="1" applyFont="1" applyFill="1" applyBorder="1" applyAlignment="1" applyProtection="1">
      <alignment/>
      <protection locked="0"/>
    </xf>
    <xf numFmtId="177" fontId="7" fillId="0" borderId="3" xfId="0" applyNumberFormat="1" applyFont="1" applyBorder="1" applyAlignment="1" applyProtection="1">
      <alignment/>
      <protection locked="0"/>
    </xf>
    <xf numFmtId="177" fontId="7" fillId="5" borderId="3" xfId="0" applyNumberFormat="1" applyFont="1" applyFill="1" applyBorder="1" applyAlignment="1" applyProtection="1">
      <alignment/>
      <protection locked="0"/>
    </xf>
    <xf numFmtId="1" fontId="7" fillId="1" borderId="3" xfId="0" applyNumberFormat="1" applyFont="1" applyFill="1" applyBorder="1" applyAlignment="1">
      <alignment/>
    </xf>
    <xf numFmtId="1" fontId="7" fillId="0" borderId="3" xfId="0" applyNumberFormat="1" applyFont="1" applyBorder="1" applyAlignment="1">
      <alignment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1" borderId="3" xfId="0" applyFont="1" applyFill="1" applyBorder="1" applyAlignment="1" applyProtection="1">
      <alignment horizontal="right"/>
      <protection locked="0"/>
    </xf>
    <xf numFmtId="1" fontId="7" fillId="1" borderId="3" xfId="0" applyNumberFormat="1" applyFont="1" applyFill="1" applyBorder="1" applyAlignment="1">
      <alignment horizontal="right"/>
    </xf>
    <xf numFmtId="176" fontId="7" fillId="1" borderId="3" xfId="0" applyNumberFormat="1" applyFont="1" applyFill="1" applyBorder="1" applyAlignment="1">
      <alignment/>
    </xf>
    <xf numFmtId="1" fontId="12" fillId="1" borderId="3" xfId="0" applyNumberFormat="1" applyFont="1" applyFill="1" applyBorder="1" applyAlignment="1" applyProtection="1">
      <alignment horizontal="right"/>
      <protection locked="0"/>
    </xf>
    <xf numFmtId="6" fontId="7" fillId="0" borderId="3" xfId="0" applyNumberFormat="1" applyFont="1" applyBorder="1" applyAlignment="1" applyProtection="1">
      <alignment/>
      <protection locked="0"/>
    </xf>
    <xf numFmtId="165" fontId="7" fillId="0" borderId="3" xfId="0" applyNumberFormat="1" applyFont="1" applyBorder="1" applyAlignment="1" applyProtection="1">
      <alignment/>
      <protection locked="0"/>
    </xf>
    <xf numFmtId="0" fontId="5" fillId="0" borderId="3" xfId="0" applyFont="1" applyBorder="1" applyAlignment="1">
      <alignment/>
    </xf>
    <xf numFmtId="1" fontId="7" fillId="0" borderId="3" xfId="0" applyNumberFormat="1" applyFont="1" applyFill="1" applyBorder="1" applyAlignment="1" applyProtection="1">
      <alignment horizontal="right"/>
      <protection locked="0"/>
    </xf>
    <xf numFmtId="176" fontId="7" fillId="0" borderId="3" xfId="0" applyNumberFormat="1" applyFont="1" applyFill="1" applyBorder="1" applyAlignment="1" applyProtection="1">
      <alignment horizontal="right"/>
      <protection locked="0"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1" borderId="3" xfId="0" applyNumberFormat="1" applyFont="1" applyFill="1" applyBorder="1" applyAlignment="1" applyProtection="1">
      <alignment horizontal="right"/>
      <protection locked="0"/>
    </xf>
    <xf numFmtId="3" fontId="7" fillId="6" borderId="3" xfId="0" applyNumberFormat="1" applyFont="1" applyFill="1" applyBorder="1" applyAlignment="1" applyProtection="1">
      <alignment/>
      <protection locked="0"/>
    </xf>
    <xf numFmtId="3" fontId="7" fillId="8" borderId="3" xfId="0" applyNumberFormat="1" applyFont="1" applyFill="1" applyBorder="1" applyAlignment="1" applyProtection="1">
      <alignment horizontal="right"/>
      <protection locked="0"/>
    </xf>
    <xf numFmtId="3" fontId="7" fillId="7" borderId="3" xfId="0" applyNumberFormat="1" applyFont="1" applyFill="1" applyBorder="1" applyAlignment="1" applyProtection="1">
      <alignment horizontal="right"/>
      <protection locked="0"/>
    </xf>
    <xf numFmtId="3" fontId="7" fillId="5" borderId="3" xfId="0" applyNumberFormat="1" applyFont="1" applyFill="1" applyBorder="1" applyAlignment="1" applyProtection="1">
      <alignment horizontal="right"/>
      <protection locked="0"/>
    </xf>
    <xf numFmtId="3" fontId="7" fillId="1" borderId="3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10" fillId="8" borderId="2" xfId="0" applyFont="1" applyFill="1" applyBorder="1" applyAlignment="1" applyProtection="1">
      <alignment horizontal="center"/>
      <protection locked="0"/>
    </xf>
    <xf numFmtId="0" fontId="10" fillId="7" borderId="2" xfId="0" applyFont="1" applyFill="1" applyBorder="1" applyAlignment="1" applyProtection="1">
      <alignment horizontal="center"/>
      <protection locked="0"/>
    </xf>
    <xf numFmtId="0" fontId="10" fillId="1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6" borderId="4" xfId="0" applyFont="1" applyFill="1" applyBorder="1" applyAlignment="1" applyProtection="1">
      <alignment horizontal="right"/>
      <protection locked="0"/>
    </xf>
    <xf numFmtId="0" fontId="14" fillId="0" borderId="4" xfId="0" applyFont="1" applyBorder="1" applyAlignment="1" applyProtection="1">
      <alignment horizontal="right"/>
      <protection locked="0"/>
    </xf>
    <xf numFmtId="0" fontId="15" fillId="1" borderId="4" xfId="0" applyFont="1" applyFill="1" applyBorder="1" applyAlignment="1" applyProtection="1">
      <alignment horizontal="right"/>
      <protection locked="0"/>
    </xf>
    <xf numFmtId="2" fontId="14" fillId="0" borderId="4" xfId="0" applyNumberFormat="1" applyFont="1" applyBorder="1" applyAlignment="1" applyProtection="1">
      <alignment horizontal="right"/>
      <protection locked="0"/>
    </xf>
    <xf numFmtId="1" fontId="14" fillId="0" borderId="4" xfId="0" applyNumberFormat="1" applyFont="1" applyBorder="1" applyAlignment="1" applyProtection="1">
      <alignment horizontal="right"/>
      <protection locked="0"/>
    </xf>
    <xf numFmtId="176" fontId="14" fillId="0" borderId="4" xfId="0" applyNumberFormat="1" applyFont="1" applyBorder="1" applyAlignment="1" applyProtection="1">
      <alignment horizontal="right"/>
      <protection locked="0"/>
    </xf>
    <xf numFmtId="176" fontId="15" fillId="1" borderId="4" xfId="0" applyNumberFormat="1" applyFont="1" applyFill="1" applyBorder="1" applyAlignment="1" applyProtection="1">
      <alignment horizontal="right"/>
      <protection locked="0"/>
    </xf>
    <xf numFmtId="0" fontId="15" fillId="6" borderId="4" xfId="0" applyFont="1" applyFill="1" applyBorder="1" applyAlignment="1" applyProtection="1">
      <alignment horizontal="right"/>
      <protection locked="0"/>
    </xf>
    <xf numFmtId="1" fontId="15" fillId="5" borderId="4" xfId="0" applyNumberFormat="1" applyFont="1" applyFill="1" applyBorder="1" applyAlignment="1" applyProtection="1">
      <alignment horizontal="right"/>
      <protection locked="0"/>
    </xf>
    <xf numFmtId="1" fontId="15" fillId="1" borderId="4" xfId="0" applyNumberFormat="1" applyFont="1" applyFill="1" applyBorder="1" applyAlignment="1" applyProtection="1">
      <alignment horizontal="right"/>
      <protection locked="0"/>
    </xf>
    <xf numFmtId="1" fontId="15" fillId="0" borderId="4" xfId="0" applyNumberFormat="1" applyFont="1" applyBorder="1" applyAlignment="1" applyProtection="1">
      <alignment horizontal="right"/>
      <protection locked="0"/>
    </xf>
    <xf numFmtId="0" fontId="14" fillId="8" borderId="4" xfId="0" applyFont="1" applyFill="1" applyBorder="1" applyAlignment="1" applyProtection="1">
      <alignment horizontal="right"/>
      <protection locked="0"/>
    </xf>
    <xf numFmtId="0" fontId="14" fillId="7" borderId="4" xfId="0" applyFont="1" applyFill="1" applyBorder="1" applyAlignment="1" applyProtection="1">
      <alignment horizontal="right"/>
      <protection locked="0"/>
    </xf>
    <xf numFmtId="164" fontId="14" fillId="0" borderId="4" xfId="0" applyNumberFormat="1" applyFont="1" applyBorder="1" applyAlignment="1" applyProtection="1">
      <alignment horizontal="right"/>
      <protection locked="0"/>
    </xf>
    <xf numFmtId="0" fontId="15" fillId="5" borderId="4" xfId="0" applyFont="1" applyFill="1" applyBorder="1" applyAlignment="1" applyProtection="1">
      <alignment horizontal="right"/>
      <protection locked="0"/>
    </xf>
    <xf numFmtId="1" fontId="14" fillId="0" borderId="4" xfId="0" applyNumberFormat="1" applyFont="1" applyBorder="1" applyAlignment="1">
      <alignment horizontal="right"/>
    </xf>
    <xf numFmtId="0" fontId="16" fillId="0" borderId="5" xfId="0" applyFont="1" applyBorder="1" applyAlignment="1">
      <alignment/>
    </xf>
    <xf numFmtId="1" fontId="10" fillId="1" borderId="2" xfId="0" applyNumberFormat="1" applyFont="1" applyFill="1" applyBorder="1" applyAlignment="1" applyProtection="1">
      <alignment horizontal="center"/>
      <protection locked="0"/>
    </xf>
    <xf numFmtId="1" fontId="10" fillId="1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1" borderId="6" xfId="0" applyFont="1" applyFill="1" applyBorder="1" applyAlignment="1" applyProtection="1">
      <alignment horizontal="center" vertical="center" textRotation="90" wrapText="1"/>
      <protection locked="0"/>
    </xf>
    <xf numFmtId="176" fontId="15" fillId="1" borderId="7" xfId="0" applyNumberFormat="1" applyFont="1" applyFill="1" applyBorder="1" applyAlignment="1" applyProtection="1">
      <alignment horizontal="right"/>
      <protection locked="0"/>
    </xf>
    <xf numFmtId="176" fontId="7" fillId="1" borderId="6" xfId="0" applyNumberFormat="1" applyFont="1" applyFill="1" applyBorder="1" applyAlignment="1" applyProtection="1">
      <alignment horizontal="right"/>
      <protection locked="0"/>
    </xf>
    <xf numFmtId="0" fontId="7" fillId="1" borderId="6" xfId="0" applyFont="1" applyFill="1" applyBorder="1" applyAlignment="1" applyProtection="1">
      <alignment/>
      <protection locked="0"/>
    </xf>
    <xf numFmtId="176" fontId="7" fillId="1" borderId="6" xfId="0" applyNumberFormat="1" applyFont="1" applyFill="1" applyBorder="1" applyAlignment="1" applyProtection="1">
      <alignment/>
      <protection locked="0"/>
    </xf>
    <xf numFmtId="0" fontId="5" fillId="0" borderId="6" xfId="0" applyFont="1" applyBorder="1" applyAlignment="1">
      <alignment/>
    </xf>
    <xf numFmtId="3" fontId="7" fillId="1" borderId="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176" fontId="7" fillId="1" borderId="3" xfId="0" applyNumberFormat="1" applyFont="1" applyFill="1" applyBorder="1" applyAlignment="1" applyProtection="1">
      <alignment horizontal="center"/>
      <protection locked="0"/>
    </xf>
    <xf numFmtId="0" fontId="10" fillId="6" borderId="8" xfId="0" applyFont="1" applyFill="1" applyBorder="1" applyAlignment="1" applyProtection="1">
      <alignment horizontal="center" vertical="center" textRotation="90" wrapText="1"/>
      <protection locked="0"/>
    </xf>
    <xf numFmtId="0" fontId="14" fillId="6" borderId="9" xfId="0" applyFont="1" applyFill="1" applyBorder="1" applyAlignment="1" applyProtection="1">
      <alignment horizontal="right"/>
      <protection locked="0"/>
    </xf>
    <xf numFmtId="0" fontId="6" fillId="6" borderId="8" xfId="0" applyFont="1" applyFill="1" applyBorder="1" applyAlignment="1" applyProtection="1">
      <alignment horizontal="right"/>
      <protection locked="0"/>
    </xf>
    <xf numFmtId="0" fontId="8" fillId="6" borderId="8" xfId="0" applyFont="1" applyFill="1" applyBorder="1" applyAlignment="1" applyProtection="1">
      <alignment horizontal="right"/>
      <protection locked="0"/>
    </xf>
    <xf numFmtId="0" fontId="5" fillId="0" borderId="8" xfId="0" applyFont="1" applyBorder="1" applyAlignment="1">
      <alignment/>
    </xf>
    <xf numFmtId="0" fontId="10" fillId="2" borderId="10" xfId="0" applyFont="1" applyFill="1" applyBorder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8" xfId="0" applyFont="1" applyBorder="1" applyAlignment="1">
      <alignment/>
    </xf>
    <xf numFmtId="1" fontId="7" fillId="1" borderId="3" xfId="0" applyNumberFormat="1" applyFont="1" applyFill="1" applyBorder="1" applyAlignment="1" applyProtection="1">
      <alignment horizontal="center"/>
      <protection locked="0"/>
    </xf>
    <xf numFmtId="176" fontId="7" fillId="1" borderId="6" xfId="0" applyNumberFormat="1" applyFont="1" applyFill="1" applyBorder="1" applyAlignment="1" applyProtection="1">
      <alignment horizontal="center"/>
      <protection locked="0"/>
    </xf>
    <xf numFmtId="1" fontId="7" fillId="8" borderId="3" xfId="0" applyNumberFormat="1" applyFont="1" applyFill="1" applyBorder="1" applyAlignment="1" applyProtection="1">
      <alignment horizontal="center"/>
      <protection locked="0"/>
    </xf>
    <xf numFmtId="177" fontId="7" fillId="5" borderId="3" xfId="0" applyNumberFormat="1" applyFont="1" applyFill="1" applyBorder="1" applyAlignment="1" applyProtection="1">
      <alignment horizontal="center"/>
      <protection locked="0"/>
    </xf>
    <xf numFmtId="1" fontId="7" fillId="1" borderId="3" xfId="0" applyNumberFormat="1" applyFont="1" applyFill="1" applyBorder="1" applyAlignment="1">
      <alignment horizontal="center"/>
    </xf>
    <xf numFmtId="0" fontId="7" fillId="6" borderId="3" xfId="0" applyFont="1" applyFill="1" applyBorder="1" applyAlignment="1" applyProtection="1">
      <alignment horizontal="right"/>
      <protection locked="0"/>
    </xf>
    <xf numFmtId="0" fontId="7" fillId="8" borderId="3" xfId="0" applyFont="1" applyFill="1" applyBorder="1" applyAlignment="1" applyProtection="1">
      <alignment horizontal="right"/>
      <protection locked="0"/>
    </xf>
    <xf numFmtId="0" fontId="7" fillId="7" borderId="3" xfId="0" applyFont="1" applyFill="1" applyBorder="1" applyAlignment="1" applyProtection="1">
      <alignment horizontal="right"/>
      <protection locked="0"/>
    </xf>
    <xf numFmtId="0" fontId="7" fillId="5" borderId="3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8" fillId="6" borderId="11" xfId="0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/>
    </xf>
    <xf numFmtId="1" fontId="7" fillId="1" borderId="12" xfId="0" applyNumberFormat="1" applyFont="1" applyFill="1" applyBorder="1" applyAlignment="1" applyProtection="1">
      <alignment horizontal="right"/>
      <protection locked="0"/>
    </xf>
    <xf numFmtId="0" fontId="7" fillId="6" borderId="12" xfId="0" applyFont="1" applyFill="1" applyBorder="1" applyAlignment="1" applyProtection="1">
      <alignment/>
      <protection locked="0"/>
    </xf>
    <xf numFmtId="176" fontId="7" fillId="1" borderId="12" xfId="0" applyNumberFormat="1" applyFont="1" applyFill="1" applyBorder="1" applyAlignment="1" applyProtection="1">
      <alignment horizontal="right"/>
      <protection locked="0"/>
    </xf>
    <xf numFmtId="1" fontId="7" fillId="5" borderId="12" xfId="0" applyNumberFormat="1" applyFont="1" applyFill="1" applyBorder="1" applyAlignment="1" applyProtection="1">
      <alignment horizontal="right"/>
      <protection locked="0"/>
    </xf>
    <xf numFmtId="1" fontId="7" fillId="8" borderId="12" xfId="0" applyNumberFormat="1" applyFont="1" applyFill="1" applyBorder="1" applyAlignment="1" applyProtection="1">
      <alignment horizontal="right"/>
      <protection locked="0"/>
    </xf>
    <xf numFmtId="1" fontId="7" fillId="7" borderId="12" xfId="0" applyNumberFormat="1" applyFont="1" applyFill="1" applyBorder="1" applyAlignment="1" applyProtection="1">
      <alignment horizontal="right"/>
      <protection locked="0"/>
    </xf>
    <xf numFmtId="0" fontId="7" fillId="5" borderId="12" xfId="0" applyFont="1" applyFill="1" applyBorder="1" applyAlignment="1" applyProtection="1">
      <alignment/>
      <protection locked="0"/>
    </xf>
    <xf numFmtId="177" fontId="7" fillId="5" borderId="12" xfId="0" applyNumberFormat="1" applyFont="1" applyFill="1" applyBorder="1" applyAlignment="1" applyProtection="1">
      <alignment horizontal="right"/>
      <protection locked="0"/>
    </xf>
    <xf numFmtId="1" fontId="7" fillId="1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11" xfId="0" applyFont="1" applyBorder="1" applyAlignment="1">
      <alignment/>
    </xf>
    <xf numFmtId="1" fontId="7" fillId="9" borderId="12" xfId="0" applyNumberFormat="1" applyFont="1" applyFill="1" applyBorder="1" applyAlignment="1" applyProtection="1">
      <alignment horizontal="right"/>
      <protection locked="0"/>
    </xf>
    <xf numFmtId="1" fontId="17" fillId="1" borderId="3" xfId="0" applyNumberFormat="1" applyFont="1" applyFill="1" applyBorder="1" applyAlignment="1" applyProtection="1">
      <alignment/>
      <protection locked="0"/>
    </xf>
    <xf numFmtId="0" fontId="17" fillId="1" borderId="3" xfId="0" applyFont="1" applyFill="1" applyBorder="1" applyAlignment="1" applyProtection="1">
      <alignment/>
      <protection locked="0"/>
    </xf>
    <xf numFmtId="1" fontId="17" fillId="1" borderId="3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Border="1" applyAlignment="1">
      <alignment/>
    </xf>
    <xf numFmtId="2" fontId="7" fillId="0" borderId="12" xfId="0" applyNumberFormat="1" applyFont="1" applyBorder="1" applyAlignment="1" applyProtection="1">
      <alignment horizontal="right"/>
      <protection locked="0"/>
    </xf>
    <xf numFmtId="1" fontId="7" fillId="0" borderId="12" xfId="0" applyNumberFormat="1" applyFont="1" applyBorder="1" applyAlignment="1" applyProtection="1">
      <alignment horizontal="right"/>
      <protection locked="0"/>
    </xf>
    <xf numFmtId="176" fontId="7" fillId="0" borderId="12" xfId="0" applyNumberFormat="1" applyFont="1" applyBorder="1" applyAlignment="1" applyProtection="1">
      <alignment horizontal="right"/>
      <protection locked="0"/>
    </xf>
    <xf numFmtId="177" fontId="7" fillId="0" borderId="12" xfId="0" applyNumberFormat="1" applyFont="1" applyBorder="1" applyAlignment="1" applyProtection="1">
      <alignment horizontal="right"/>
      <protection locked="0"/>
    </xf>
    <xf numFmtId="1" fontId="7" fillId="0" borderId="1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"/>
  <cols>
    <col min="1" max="1" width="50.57421875" style="131" customWidth="1"/>
    <col min="2" max="2" width="4.57421875" style="121" customWidth="1"/>
    <col min="3" max="3" width="8.57421875" style="69" customWidth="1"/>
    <col min="4" max="4" width="8.57421875" style="41" customWidth="1"/>
    <col min="5" max="8" width="8.57421875" style="69" customWidth="1"/>
    <col min="9" max="9" width="4.57421875" style="69" customWidth="1"/>
    <col min="10" max="17" width="8.57421875" style="69" customWidth="1"/>
    <col min="18" max="18" width="8.57421875" style="113" customWidth="1"/>
    <col min="19" max="26" width="8.57421875" style="69" customWidth="1"/>
    <col min="27" max="29" width="4.57421875" style="69" customWidth="1"/>
    <col min="30" max="31" width="10.57421875" style="69" customWidth="1"/>
    <col min="32" max="32" width="4.57421875" style="69" customWidth="1"/>
    <col min="33" max="39" width="9.57421875" style="69" customWidth="1"/>
    <col min="40" max="41" width="4.57421875" style="69" customWidth="1"/>
    <col min="42" max="44" width="9.57421875" style="69" customWidth="1"/>
    <col min="45" max="45" width="11.57421875" style="69" customWidth="1"/>
    <col min="46" max="46" width="4.57421875" style="69" customWidth="1"/>
    <col min="47" max="50" width="9.57421875" style="69" customWidth="1"/>
    <col min="51" max="51" width="4.57421875" style="69" customWidth="1"/>
    <col min="52" max="56" width="9.57421875" style="69" customWidth="1"/>
    <col min="57" max="57" width="4.57421875" style="69" customWidth="1"/>
    <col min="58" max="65" width="9.57421875" style="69" customWidth="1"/>
    <col min="66" max="68" width="4.57421875" style="69" customWidth="1"/>
    <col min="69" max="70" width="15.57421875" style="69" customWidth="1"/>
    <col min="71" max="72" width="4.57421875" style="69" customWidth="1"/>
    <col min="73" max="74" width="15.57421875" style="69" customWidth="1"/>
    <col min="75" max="76" width="17.57421875" style="69" customWidth="1"/>
    <col min="77" max="78" width="4.57421875" style="69" customWidth="1"/>
    <col min="79" max="80" width="8.57421875" style="69" customWidth="1"/>
    <col min="81" max="81" width="4.57421875" style="69" customWidth="1"/>
    <col min="82" max="83" width="8.57421875" style="69" customWidth="1"/>
    <col min="84" max="84" width="4.57421875" style="69" customWidth="1"/>
    <col min="85" max="86" width="8.57421875" style="69" customWidth="1"/>
    <col min="87" max="87" width="4.57421875" style="69" customWidth="1"/>
    <col min="88" max="89" width="8.57421875" style="69" customWidth="1"/>
    <col min="90" max="90" width="4.57421875" style="69" customWidth="1"/>
    <col min="91" max="92" width="8.57421875" style="69" customWidth="1"/>
    <col min="93" max="94" width="10.57421875" style="69" customWidth="1"/>
    <col min="95" max="95" width="4.57421875" style="69" customWidth="1"/>
    <col min="96" max="98" width="8.57421875" style="69" customWidth="1"/>
    <col min="99" max="99" width="4.57421875" style="69" customWidth="1"/>
    <col min="100" max="101" width="10.57421875" style="69" customWidth="1"/>
    <col min="102" max="102" width="11.57421875" style="69" customWidth="1"/>
    <col min="103" max="16384" width="9.00390625" style="1" customWidth="1"/>
  </cols>
  <sheetData>
    <row r="1" spans="1:102" s="81" customFormat="1" ht="13.5" customHeight="1">
      <c r="A1" s="122"/>
      <c r="B1" s="3"/>
      <c r="C1" s="4"/>
      <c r="D1" s="6"/>
      <c r="E1" s="5"/>
      <c r="F1" s="6"/>
      <c r="G1" s="7" t="s">
        <v>0</v>
      </c>
      <c r="H1" s="9"/>
      <c r="I1" s="18"/>
      <c r="J1" s="8"/>
      <c r="K1" s="8"/>
      <c r="L1" s="8"/>
      <c r="M1" s="8" t="s">
        <v>1</v>
      </c>
      <c r="N1" s="8"/>
      <c r="O1" s="9"/>
      <c r="P1" s="4"/>
      <c r="Q1" s="79"/>
      <c r="R1" s="79"/>
      <c r="S1" s="4"/>
      <c r="T1" s="4"/>
      <c r="U1" s="6"/>
      <c r="V1" s="6"/>
      <c r="W1" s="9"/>
      <c r="X1" s="4"/>
      <c r="Y1" s="6"/>
      <c r="Z1" s="6"/>
      <c r="AA1" s="17"/>
      <c r="AB1" s="6"/>
      <c r="AC1" s="5"/>
      <c r="AD1" s="79"/>
      <c r="AE1" s="79"/>
      <c r="AF1" s="6"/>
      <c r="AG1" s="79"/>
      <c r="AH1" s="80" t="s">
        <v>2</v>
      </c>
      <c r="AI1" s="4"/>
      <c r="AJ1" s="6"/>
      <c r="AK1" s="6"/>
      <c r="AL1" s="6"/>
      <c r="AM1" s="6"/>
      <c r="AN1" s="17"/>
      <c r="AO1" s="6"/>
      <c r="AP1" s="6"/>
      <c r="AQ1" s="9"/>
      <c r="AR1" s="6"/>
      <c r="AS1" s="6"/>
      <c r="AT1" s="6"/>
      <c r="AU1" s="5"/>
      <c r="AV1" s="6" t="s">
        <v>3</v>
      </c>
      <c r="AW1" s="10"/>
      <c r="AX1" s="9"/>
      <c r="AY1" s="16"/>
      <c r="AZ1" s="6"/>
      <c r="BA1" s="6"/>
      <c r="BB1" s="4"/>
      <c r="BC1" s="6"/>
      <c r="BD1" s="6"/>
      <c r="BE1" s="4"/>
      <c r="BF1" s="6"/>
      <c r="BG1" s="6"/>
      <c r="BH1" s="4"/>
      <c r="BI1" s="6"/>
      <c r="BJ1" s="79"/>
      <c r="BK1" s="79"/>
      <c r="BL1" s="79"/>
      <c r="BM1" s="79"/>
      <c r="BN1" s="79"/>
      <c r="BO1" s="79"/>
      <c r="BP1" s="16"/>
      <c r="BQ1" s="6"/>
      <c r="BR1" s="10"/>
      <c r="BS1" s="10"/>
      <c r="BT1" s="10"/>
      <c r="BU1" s="10"/>
      <c r="BV1" s="10" t="s">
        <v>4</v>
      </c>
      <c r="BW1" s="5"/>
      <c r="BX1" s="5"/>
      <c r="BY1" s="2"/>
      <c r="BZ1" s="5"/>
      <c r="CA1" s="5"/>
      <c r="CB1" s="5"/>
      <c r="CC1" s="5"/>
      <c r="CD1" s="6"/>
      <c r="CE1" s="4"/>
      <c r="CF1" s="6"/>
      <c r="CG1" s="6"/>
      <c r="CH1" s="6"/>
      <c r="CI1" s="6" t="s">
        <v>5</v>
      </c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11"/>
    </row>
    <row r="2" spans="1:102" s="82" customFormat="1" ht="13.5" customHeight="1">
      <c r="A2" s="123"/>
      <c r="C2" s="83">
        <v>1</v>
      </c>
      <c r="D2" s="106" t="s">
        <v>6</v>
      </c>
      <c r="E2" s="83">
        <v>2</v>
      </c>
      <c r="F2" s="83">
        <v>3</v>
      </c>
      <c r="G2" s="83">
        <v>4</v>
      </c>
      <c r="H2" s="83">
        <v>5</v>
      </c>
      <c r="I2" s="19"/>
      <c r="J2" s="83">
        <v>6</v>
      </c>
      <c r="K2" s="83">
        <v>7</v>
      </c>
      <c r="L2" s="83">
        <v>8</v>
      </c>
      <c r="M2" s="83">
        <v>9</v>
      </c>
      <c r="N2" s="83">
        <v>10</v>
      </c>
      <c r="O2" s="83">
        <v>11</v>
      </c>
      <c r="P2" s="15" t="s">
        <v>7</v>
      </c>
      <c r="Q2" s="15" t="s">
        <v>8</v>
      </c>
      <c r="R2" s="15" t="s">
        <v>9</v>
      </c>
      <c r="S2" s="15" t="s">
        <v>10</v>
      </c>
      <c r="T2" s="15" t="s">
        <v>11</v>
      </c>
      <c r="U2" s="15" t="s">
        <v>12</v>
      </c>
      <c r="V2" s="15" t="s">
        <v>13</v>
      </c>
      <c r="W2" s="15" t="s">
        <v>14</v>
      </c>
      <c r="X2" s="15" t="s">
        <v>15</v>
      </c>
      <c r="Y2" s="15" t="s">
        <v>16</v>
      </c>
      <c r="Z2" s="15" t="s">
        <v>17</v>
      </c>
      <c r="AA2" s="19"/>
      <c r="AB2" s="84">
        <v>12</v>
      </c>
      <c r="AC2" s="84">
        <v>13</v>
      </c>
      <c r="AD2" s="15">
        <v>14</v>
      </c>
      <c r="AE2" s="15">
        <v>15</v>
      </c>
      <c r="AF2" s="85"/>
      <c r="AG2" s="83">
        <v>16</v>
      </c>
      <c r="AH2" s="83">
        <v>17</v>
      </c>
      <c r="AI2" s="83">
        <v>18</v>
      </c>
      <c r="AJ2" s="83">
        <v>19</v>
      </c>
      <c r="AK2" s="83">
        <v>20</v>
      </c>
      <c r="AL2" s="83">
        <v>21</v>
      </c>
      <c r="AM2" s="15" t="s">
        <v>18</v>
      </c>
      <c r="AN2" s="19"/>
      <c r="AO2" s="85"/>
      <c r="AP2" s="83">
        <v>22</v>
      </c>
      <c r="AQ2" s="83">
        <v>23</v>
      </c>
      <c r="AR2" s="83">
        <v>24</v>
      </c>
      <c r="AS2" s="83">
        <v>25</v>
      </c>
      <c r="AT2" s="86"/>
      <c r="AU2" s="15">
        <v>26</v>
      </c>
      <c r="AV2" s="15">
        <v>27</v>
      </c>
      <c r="AW2" s="15">
        <v>28</v>
      </c>
      <c r="AX2" s="15">
        <v>29</v>
      </c>
      <c r="AY2" s="20"/>
      <c r="AZ2" s="15">
        <v>30</v>
      </c>
      <c r="BA2" s="15">
        <v>31</v>
      </c>
      <c r="BB2" s="15">
        <v>32</v>
      </c>
      <c r="BC2" s="15">
        <v>33</v>
      </c>
      <c r="BD2" s="15">
        <v>34</v>
      </c>
      <c r="BE2" s="86"/>
      <c r="BF2" s="15">
        <v>35</v>
      </c>
      <c r="BG2" s="15">
        <v>36</v>
      </c>
      <c r="BH2" s="15">
        <v>37</v>
      </c>
      <c r="BI2" s="15">
        <v>38</v>
      </c>
      <c r="BJ2" s="15">
        <v>39</v>
      </c>
      <c r="BK2" s="15">
        <v>40</v>
      </c>
      <c r="BL2" s="15">
        <v>41</v>
      </c>
      <c r="BM2" s="15" t="s">
        <v>19</v>
      </c>
      <c r="BN2" s="84">
        <v>42</v>
      </c>
      <c r="BO2" s="84">
        <v>43</v>
      </c>
      <c r="BP2" s="19"/>
      <c r="BQ2" s="83">
        <v>44</v>
      </c>
      <c r="BR2" s="83">
        <v>45</v>
      </c>
      <c r="BS2" s="84">
        <v>46</v>
      </c>
      <c r="BT2" s="84">
        <v>47</v>
      </c>
      <c r="BU2" s="83">
        <v>48</v>
      </c>
      <c r="BV2" s="83">
        <v>49</v>
      </c>
      <c r="BW2" s="83">
        <v>50</v>
      </c>
      <c r="BX2" s="83">
        <v>51</v>
      </c>
      <c r="BY2" s="19"/>
      <c r="BZ2" s="86"/>
      <c r="CA2" s="83">
        <v>52</v>
      </c>
      <c r="CB2" s="83">
        <v>53</v>
      </c>
      <c r="CC2" s="86"/>
      <c r="CD2" s="83">
        <v>54</v>
      </c>
      <c r="CE2" s="83">
        <v>55</v>
      </c>
      <c r="CF2" s="86"/>
      <c r="CG2" s="83">
        <v>56</v>
      </c>
      <c r="CH2" s="83">
        <v>57</v>
      </c>
      <c r="CI2" s="86"/>
      <c r="CJ2" s="83">
        <v>58</v>
      </c>
      <c r="CK2" s="83">
        <v>59</v>
      </c>
      <c r="CL2" s="86"/>
      <c r="CM2" s="83">
        <v>60</v>
      </c>
      <c r="CN2" s="83">
        <v>61</v>
      </c>
      <c r="CO2" s="83">
        <v>62</v>
      </c>
      <c r="CP2" s="83">
        <v>63</v>
      </c>
      <c r="CQ2" s="86"/>
      <c r="CR2" s="83">
        <v>64</v>
      </c>
      <c r="CS2" s="83">
        <v>65</v>
      </c>
      <c r="CT2" s="87" t="s">
        <v>20</v>
      </c>
      <c r="CU2" s="86"/>
      <c r="CV2" s="83">
        <v>66</v>
      </c>
      <c r="CW2" s="88">
        <v>67</v>
      </c>
      <c r="CX2" s="87" t="s">
        <v>21</v>
      </c>
    </row>
    <row r="3" spans="1:102" s="14" customFormat="1" ht="141.75" customHeight="1" thickBot="1">
      <c r="A3" s="124" t="s">
        <v>22</v>
      </c>
      <c r="B3" s="117" t="s">
        <v>23</v>
      </c>
      <c r="C3" s="22" t="s">
        <v>24</v>
      </c>
      <c r="D3" s="107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1" t="s">
        <v>30</v>
      </c>
      <c r="J3" s="22" t="s">
        <v>31</v>
      </c>
      <c r="K3" s="22" t="s">
        <v>32</v>
      </c>
      <c r="L3" s="22" t="s">
        <v>33</v>
      </c>
      <c r="M3" s="22" t="s">
        <v>34</v>
      </c>
      <c r="N3" s="22" t="s">
        <v>35</v>
      </c>
      <c r="O3" s="22" t="s">
        <v>36</v>
      </c>
      <c r="P3" s="23" t="s">
        <v>37</v>
      </c>
      <c r="Q3" s="23" t="s">
        <v>38</v>
      </c>
      <c r="R3" s="108" t="s">
        <v>39</v>
      </c>
      <c r="S3" s="23" t="s">
        <v>40</v>
      </c>
      <c r="T3" s="23" t="s">
        <v>41</v>
      </c>
      <c r="U3" s="23" t="s">
        <v>42</v>
      </c>
      <c r="V3" s="23" t="s">
        <v>43</v>
      </c>
      <c r="W3" s="23" t="s">
        <v>44</v>
      </c>
      <c r="X3" s="23" t="s">
        <v>45</v>
      </c>
      <c r="Y3" s="23" t="s">
        <v>46</v>
      </c>
      <c r="Z3" s="23" t="s">
        <v>47</v>
      </c>
      <c r="AA3" s="21" t="s">
        <v>48</v>
      </c>
      <c r="AB3" s="24" t="s">
        <v>49</v>
      </c>
      <c r="AC3" s="24" t="s">
        <v>49</v>
      </c>
      <c r="AD3" s="23" t="s">
        <v>50</v>
      </c>
      <c r="AE3" s="23" t="s">
        <v>51</v>
      </c>
      <c r="AF3" s="25" t="s">
        <v>52</v>
      </c>
      <c r="AG3" s="22" t="s">
        <v>53</v>
      </c>
      <c r="AH3" s="22" t="s">
        <v>54</v>
      </c>
      <c r="AI3" s="22" t="s">
        <v>55</v>
      </c>
      <c r="AJ3" s="22" t="s">
        <v>56</v>
      </c>
      <c r="AK3" s="22" t="s">
        <v>57</v>
      </c>
      <c r="AL3" s="22" t="s">
        <v>58</v>
      </c>
      <c r="AM3" s="23" t="s">
        <v>59</v>
      </c>
      <c r="AN3" s="21" t="s">
        <v>60</v>
      </c>
      <c r="AO3" s="25" t="s">
        <v>61</v>
      </c>
      <c r="AP3" s="22" t="s">
        <v>62</v>
      </c>
      <c r="AQ3" s="22" t="s">
        <v>63</v>
      </c>
      <c r="AR3" s="22" t="s">
        <v>64</v>
      </c>
      <c r="AS3" s="22" t="s">
        <v>65</v>
      </c>
      <c r="AT3" s="26" t="s">
        <v>66</v>
      </c>
      <c r="AU3" s="23" t="s">
        <v>62</v>
      </c>
      <c r="AV3" s="23" t="s">
        <v>63</v>
      </c>
      <c r="AW3" s="23" t="s">
        <v>64</v>
      </c>
      <c r="AX3" s="23" t="s">
        <v>67</v>
      </c>
      <c r="AY3" s="26" t="s">
        <v>68</v>
      </c>
      <c r="AZ3" s="23" t="s">
        <v>69</v>
      </c>
      <c r="BA3" s="23" t="s">
        <v>70</v>
      </c>
      <c r="BB3" s="23" t="s">
        <v>71</v>
      </c>
      <c r="BC3" s="23" t="s">
        <v>72</v>
      </c>
      <c r="BD3" s="23" t="s">
        <v>73</v>
      </c>
      <c r="BE3" s="26" t="s">
        <v>74</v>
      </c>
      <c r="BF3" s="23" t="s">
        <v>75</v>
      </c>
      <c r="BG3" s="23" t="s">
        <v>76</v>
      </c>
      <c r="BH3" s="23" t="s">
        <v>77</v>
      </c>
      <c r="BI3" s="23" t="s">
        <v>78</v>
      </c>
      <c r="BJ3" s="23" t="s">
        <v>79</v>
      </c>
      <c r="BK3" s="23" t="s">
        <v>80</v>
      </c>
      <c r="BL3" s="23" t="s">
        <v>81</v>
      </c>
      <c r="BM3" s="23" t="s">
        <v>82</v>
      </c>
      <c r="BN3" s="24" t="s">
        <v>49</v>
      </c>
      <c r="BO3" s="24" t="s">
        <v>49</v>
      </c>
      <c r="BP3" s="21" t="s">
        <v>83</v>
      </c>
      <c r="BQ3" s="22" t="s">
        <v>84</v>
      </c>
      <c r="BR3" s="22" t="s">
        <v>85</v>
      </c>
      <c r="BS3" s="24" t="s">
        <v>49</v>
      </c>
      <c r="BT3" s="24" t="s">
        <v>49</v>
      </c>
      <c r="BU3" s="22" t="s">
        <v>86</v>
      </c>
      <c r="BV3" s="22" t="s">
        <v>87</v>
      </c>
      <c r="BW3" s="22" t="s">
        <v>88</v>
      </c>
      <c r="BX3" s="22" t="s">
        <v>89</v>
      </c>
      <c r="BY3" s="21" t="s">
        <v>90</v>
      </c>
      <c r="BZ3" s="26" t="s">
        <v>91</v>
      </c>
      <c r="CA3" s="22" t="s">
        <v>92</v>
      </c>
      <c r="CB3" s="22" t="s">
        <v>93</v>
      </c>
      <c r="CC3" s="26" t="s">
        <v>47</v>
      </c>
      <c r="CD3" s="22" t="s">
        <v>92</v>
      </c>
      <c r="CE3" s="22" t="s">
        <v>93</v>
      </c>
      <c r="CF3" s="26" t="s">
        <v>94</v>
      </c>
      <c r="CG3" s="22" t="s">
        <v>95</v>
      </c>
      <c r="CH3" s="22" t="s">
        <v>96</v>
      </c>
      <c r="CI3" s="26" t="s">
        <v>97</v>
      </c>
      <c r="CJ3" s="22" t="s">
        <v>95</v>
      </c>
      <c r="CK3" s="22" t="s">
        <v>96</v>
      </c>
      <c r="CL3" s="26" t="s">
        <v>98</v>
      </c>
      <c r="CM3" s="22" t="s">
        <v>95</v>
      </c>
      <c r="CN3" s="22" t="s">
        <v>96</v>
      </c>
      <c r="CO3" s="22" t="s">
        <v>99</v>
      </c>
      <c r="CP3" s="22" t="s">
        <v>100</v>
      </c>
      <c r="CQ3" s="26" t="s">
        <v>101</v>
      </c>
      <c r="CR3" s="22" t="s">
        <v>95</v>
      </c>
      <c r="CS3" s="22" t="s">
        <v>96</v>
      </c>
      <c r="CT3" s="27" t="s">
        <v>102</v>
      </c>
      <c r="CU3" s="26" t="s">
        <v>103</v>
      </c>
      <c r="CV3" s="22" t="s">
        <v>95</v>
      </c>
      <c r="CW3" s="28" t="s">
        <v>96</v>
      </c>
      <c r="CX3" s="27" t="s">
        <v>104</v>
      </c>
    </row>
    <row r="4" spans="1:102" s="105" customFormat="1" ht="18" customHeight="1" thickBot="1">
      <c r="A4" s="125"/>
      <c r="B4" s="118"/>
      <c r="C4" s="90"/>
      <c r="D4" s="98" t="s">
        <v>105</v>
      </c>
      <c r="E4" s="92"/>
      <c r="F4" s="93"/>
      <c r="G4" s="93"/>
      <c r="H4" s="93"/>
      <c r="I4" s="89"/>
      <c r="J4" s="94"/>
      <c r="K4" s="94"/>
      <c r="L4" s="94"/>
      <c r="M4" s="94"/>
      <c r="N4" s="94"/>
      <c r="O4" s="94"/>
      <c r="P4" s="95" t="s">
        <v>105</v>
      </c>
      <c r="Q4" s="95" t="s">
        <v>105</v>
      </c>
      <c r="R4" s="109" t="s">
        <v>105</v>
      </c>
      <c r="S4" s="95" t="s">
        <v>105</v>
      </c>
      <c r="T4" s="95" t="s">
        <v>105</v>
      </c>
      <c r="U4" s="95" t="s">
        <v>105</v>
      </c>
      <c r="V4" s="95" t="s">
        <v>105</v>
      </c>
      <c r="W4" s="95" t="s">
        <v>105</v>
      </c>
      <c r="X4" s="95" t="s">
        <v>105</v>
      </c>
      <c r="Y4" s="95" t="s">
        <v>105</v>
      </c>
      <c r="Z4" s="95" t="s">
        <v>105</v>
      </c>
      <c r="AA4" s="96"/>
      <c r="AB4" s="97" t="s">
        <v>106</v>
      </c>
      <c r="AC4" s="97" t="s">
        <v>107</v>
      </c>
      <c r="AD4" s="98" t="s">
        <v>105</v>
      </c>
      <c r="AE4" s="98" t="s">
        <v>105</v>
      </c>
      <c r="AF4" s="100"/>
      <c r="AG4" s="99"/>
      <c r="AH4" s="99"/>
      <c r="AI4" s="99"/>
      <c r="AJ4" s="99"/>
      <c r="AK4" s="99"/>
      <c r="AL4" s="99"/>
      <c r="AM4" s="98" t="s">
        <v>105</v>
      </c>
      <c r="AN4" s="89"/>
      <c r="AO4" s="100"/>
      <c r="AP4" s="93"/>
      <c r="AQ4" s="93"/>
      <c r="AR4" s="93"/>
      <c r="AS4" s="93"/>
      <c r="AT4" s="101"/>
      <c r="AU4" s="98" t="s">
        <v>105</v>
      </c>
      <c r="AV4" s="98" t="s">
        <v>105</v>
      </c>
      <c r="AW4" s="98" t="s">
        <v>105</v>
      </c>
      <c r="AX4" s="98" t="s">
        <v>105</v>
      </c>
      <c r="AY4" s="101"/>
      <c r="AZ4" s="91" t="s">
        <v>105</v>
      </c>
      <c r="BA4" s="91" t="s">
        <v>105</v>
      </c>
      <c r="BB4" s="91" t="s">
        <v>105</v>
      </c>
      <c r="BC4" s="91" t="s">
        <v>105</v>
      </c>
      <c r="BD4" s="91" t="s">
        <v>105</v>
      </c>
      <c r="BE4" s="101"/>
      <c r="BF4" s="91" t="s">
        <v>105</v>
      </c>
      <c r="BG4" s="91" t="s">
        <v>105</v>
      </c>
      <c r="BH4" s="91" t="s">
        <v>105</v>
      </c>
      <c r="BI4" s="91" t="s">
        <v>105</v>
      </c>
      <c r="BJ4" s="91" t="s">
        <v>105</v>
      </c>
      <c r="BK4" s="91" t="s">
        <v>105</v>
      </c>
      <c r="BL4" s="91" t="s">
        <v>105</v>
      </c>
      <c r="BM4" s="98" t="s">
        <v>105</v>
      </c>
      <c r="BN4" s="97" t="s">
        <v>106</v>
      </c>
      <c r="BO4" s="97" t="s">
        <v>107</v>
      </c>
      <c r="BP4" s="89"/>
      <c r="BQ4" s="102"/>
      <c r="BR4" s="102"/>
      <c r="BS4" s="103" t="s">
        <v>106</v>
      </c>
      <c r="BT4" s="103" t="s">
        <v>107</v>
      </c>
      <c r="BU4" s="102"/>
      <c r="BV4" s="102"/>
      <c r="BW4" s="102"/>
      <c r="BX4" s="102"/>
      <c r="BY4" s="89"/>
      <c r="BZ4" s="101"/>
      <c r="CA4" s="93"/>
      <c r="CB4" s="93"/>
      <c r="CC4" s="101"/>
      <c r="CD4" s="93"/>
      <c r="CE4" s="93"/>
      <c r="CF4" s="101"/>
      <c r="CG4" s="93"/>
      <c r="CH4" s="93"/>
      <c r="CI4" s="101"/>
      <c r="CJ4" s="93"/>
      <c r="CK4" s="93"/>
      <c r="CL4" s="101"/>
      <c r="CM4" s="93"/>
      <c r="CN4" s="93"/>
      <c r="CO4" s="93"/>
      <c r="CP4" s="93"/>
      <c r="CQ4" s="101"/>
      <c r="CR4" s="93"/>
      <c r="CS4" s="93"/>
      <c r="CT4" s="98" t="s">
        <v>105</v>
      </c>
      <c r="CU4" s="101"/>
      <c r="CV4" s="93"/>
      <c r="CW4" s="104"/>
      <c r="CX4" s="98" t="s">
        <v>105</v>
      </c>
    </row>
    <row r="5" spans="1:102" s="13" customFormat="1" ht="15.75" customHeight="1">
      <c r="A5" s="126" t="s">
        <v>108</v>
      </c>
      <c r="B5" s="119"/>
      <c r="C5" s="29">
        <v>8</v>
      </c>
      <c r="D5" s="33" t="s">
        <v>109</v>
      </c>
      <c r="E5" s="30">
        <v>62</v>
      </c>
      <c r="F5" s="29">
        <v>884</v>
      </c>
      <c r="G5" s="29">
        <v>83</v>
      </c>
      <c r="H5" s="29">
        <v>111</v>
      </c>
      <c r="I5" s="43"/>
      <c r="J5" s="31">
        <v>35.41</v>
      </c>
      <c r="K5" s="31">
        <v>24.5</v>
      </c>
      <c r="L5" s="31">
        <v>19.8</v>
      </c>
      <c r="M5" s="31">
        <v>0</v>
      </c>
      <c r="N5" s="31">
        <v>0</v>
      </c>
      <c r="O5" s="31">
        <f>SUM(J5:N5)</f>
        <v>79.71</v>
      </c>
      <c r="P5" s="32">
        <v>0</v>
      </c>
      <c r="Q5" s="32">
        <v>3.78</v>
      </c>
      <c r="R5" s="110">
        <v>16.02</v>
      </c>
      <c r="S5" s="32">
        <v>16.93</v>
      </c>
      <c r="T5" s="32">
        <v>10.39</v>
      </c>
      <c r="U5" s="32">
        <v>20.59</v>
      </c>
      <c r="V5" s="32">
        <v>3</v>
      </c>
      <c r="W5" s="32">
        <v>6</v>
      </c>
      <c r="X5" s="32">
        <v>1</v>
      </c>
      <c r="Y5" s="32">
        <v>2</v>
      </c>
      <c r="Z5" s="32">
        <v>0</v>
      </c>
      <c r="AA5" s="43"/>
      <c r="AB5" s="12"/>
      <c r="AC5" s="12"/>
      <c r="AD5" s="33">
        <v>309130</v>
      </c>
      <c r="AE5" s="33">
        <v>76011</v>
      </c>
      <c r="AF5" s="34"/>
      <c r="AG5" s="29">
        <v>1342</v>
      </c>
      <c r="AH5" s="29">
        <v>2931</v>
      </c>
      <c r="AI5" s="29">
        <v>4273</v>
      </c>
      <c r="AJ5" s="29">
        <v>1343</v>
      </c>
      <c r="AK5" s="29">
        <v>2486</v>
      </c>
      <c r="AL5" s="29">
        <v>3829</v>
      </c>
      <c r="AM5" s="33">
        <v>2471</v>
      </c>
      <c r="AN5" s="43"/>
      <c r="AO5" s="34"/>
      <c r="AP5" s="29">
        <v>15605</v>
      </c>
      <c r="AQ5" s="29">
        <v>12021</v>
      </c>
      <c r="AR5" s="29">
        <v>40569</v>
      </c>
      <c r="AS5" s="29">
        <v>450804</v>
      </c>
      <c r="AT5" s="35"/>
      <c r="AU5" s="33"/>
      <c r="AV5" s="33"/>
      <c r="AW5" s="33"/>
      <c r="AX5" s="33"/>
      <c r="AY5" s="34"/>
      <c r="AZ5" s="33">
        <v>8788</v>
      </c>
      <c r="BA5" s="33">
        <v>477</v>
      </c>
      <c r="BB5" s="33" t="s">
        <v>109</v>
      </c>
      <c r="BC5" s="33" t="s">
        <v>109</v>
      </c>
      <c r="BD5" s="33">
        <v>96472</v>
      </c>
      <c r="BE5" s="34"/>
      <c r="BF5" s="36">
        <v>83</v>
      </c>
      <c r="BG5" s="36">
        <v>4140</v>
      </c>
      <c r="BH5" s="36">
        <v>1005</v>
      </c>
      <c r="BI5" s="36">
        <f>SUM(BG5:BH5)</f>
        <v>5145</v>
      </c>
      <c r="BJ5" s="36">
        <v>392</v>
      </c>
      <c r="BK5" s="36">
        <v>737</v>
      </c>
      <c r="BL5" s="36">
        <f>SUM(BI5:BJ5)</f>
        <v>5537</v>
      </c>
      <c r="BM5" s="33"/>
      <c r="BN5" s="46"/>
      <c r="BO5" s="46"/>
      <c r="BP5" s="43"/>
      <c r="BQ5" s="37">
        <v>507829</v>
      </c>
      <c r="BR5" s="37">
        <v>534839</v>
      </c>
      <c r="BS5" s="38"/>
      <c r="BT5" s="38"/>
      <c r="BU5" s="37">
        <v>42639</v>
      </c>
      <c r="BV5" s="37">
        <v>662700</v>
      </c>
      <c r="BW5" s="37">
        <v>3327909</v>
      </c>
      <c r="BX5" s="37">
        <f>SUM(BQ5+BR5+BU5+BV5+BW5)</f>
        <v>5075916</v>
      </c>
      <c r="BY5" s="43"/>
      <c r="BZ5" s="34"/>
      <c r="CA5" s="29">
        <v>395</v>
      </c>
      <c r="CB5" s="29">
        <v>374</v>
      </c>
      <c r="CC5" s="35"/>
      <c r="CD5" s="29">
        <v>410</v>
      </c>
      <c r="CE5" s="29">
        <v>378</v>
      </c>
      <c r="CF5" s="35"/>
      <c r="CG5" s="29">
        <v>2267</v>
      </c>
      <c r="CH5" s="29">
        <v>1104</v>
      </c>
      <c r="CI5" s="35"/>
      <c r="CJ5" s="29">
        <v>7058</v>
      </c>
      <c r="CK5" s="29">
        <v>6085</v>
      </c>
      <c r="CL5" s="35"/>
      <c r="CM5" s="29">
        <v>25</v>
      </c>
      <c r="CN5" s="29">
        <v>12</v>
      </c>
      <c r="CO5" s="29">
        <f>(CG5+CJ5+CM5)</f>
        <v>9350</v>
      </c>
      <c r="CP5" s="29">
        <f>(CH5+CK5+CN5)</f>
        <v>7201</v>
      </c>
      <c r="CQ5" s="35"/>
      <c r="CR5" s="29">
        <v>338</v>
      </c>
      <c r="CS5" s="29">
        <v>138</v>
      </c>
      <c r="CT5" s="39"/>
      <c r="CU5" s="35"/>
      <c r="CV5" s="29">
        <f>(CA5+CD5+CO5)</f>
        <v>10155</v>
      </c>
      <c r="CW5" s="40">
        <f>(CB5+CE5+CP5)</f>
        <v>7953</v>
      </c>
      <c r="CX5" s="39"/>
    </row>
    <row r="6" spans="1:102" ht="15.75" customHeight="1">
      <c r="A6" s="127" t="s">
        <v>110</v>
      </c>
      <c r="B6" s="120"/>
      <c r="C6" s="29"/>
      <c r="D6" s="33"/>
      <c r="E6" s="30"/>
      <c r="F6" s="29"/>
      <c r="G6" s="29"/>
      <c r="H6" s="29"/>
      <c r="I6" s="43"/>
      <c r="J6" s="31"/>
      <c r="K6" s="31"/>
      <c r="L6" s="31"/>
      <c r="M6" s="31"/>
      <c r="N6" s="31"/>
      <c r="O6" s="31"/>
      <c r="P6" s="32"/>
      <c r="Q6" s="32"/>
      <c r="R6" s="110"/>
      <c r="S6" s="32"/>
      <c r="T6" s="32"/>
      <c r="U6" s="32"/>
      <c r="V6" s="32"/>
      <c r="W6" s="32"/>
      <c r="X6" s="32"/>
      <c r="Y6" s="32"/>
      <c r="Z6" s="32"/>
      <c r="AA6" s="43"/>
      <c r="AB6" s="12"/>
      <c r="AC6" s="12"/>
      <c r="AD6" s="66"/>
      <c r="AE6" s="33"/>
      <c r="AF6" s="34"/>
      <c r="AG6" s="29"/>
      <c r="AH6" s="29"/>
      <c r="AI6" s="29"/>
      <c r="AJ6" s="29"/>
      <c r="AK6" s="29"/>
      <c r="AL6" s="29"/>
      <c r="AM6" s="33"/>
      <c r="AN6" s="43"/>
      <c r="AO6" s="34"/>
      <c r="AP6" s="29"/>
      <c r="AQ6" s="29"/>
      <c r="AR6" s="29"/>
      <c r="AS6" s="29"/>
      <c r="AT6" s="35"/>
      <c r="AU6" s="33"/>
      <c r="AV6" s="33"/>
      <c r="AW6" s="33"/>
      <c r="AX6" s="33"/>
      <c r="AY6" s="34"/>
      <c r="AZ6" s="33"/>
      <c r="BA6" s="33"/>
      <c r="BB6" s="33"/>
      <c r="BC6" s="33"/>
      <c r="BD6" s="33"/>
      <c r="BE6" s="34"/>
      <c r="BF6" s="36"/>
      <c r="BG6" s="36"/>
      <c r="BH6" s="36"/>
      <c r="BI6" s="36"/>
      <c r="BJ6" s="36"/>
      <c r="BK6" s="36"/>
      <c r="BL6" s="36"/>
      <c r="BM6" s="33"/>
      <c r="BN6" s="46"/>
      <c r="BO6" s="46"/>
      <c r="BP6" s="43"/>
      <c r="BQ6" s="37"/>
      <c r="BR6" s="37"/>
      <c r="BS6" s="38"/>
      <c r="BT6" s="38"/>
      <c r="BU6" s="37"/>
      <c r="BV6" s="37"/>
      <c r="BW6" s="37"/>
      <c r="BX6" s="37"/>
      <c r="BY6" s="43"/>
      <c r="BZ6" s="34"/>
      <c r="CA6" s="29"/>
      <c r="CB6" s="29"/>
      <c r="CC6" s="35"/>
      <c r="CD6" s="29"/>
      <c r="CE6" s="29"/>
      <c r="CF6" s="35"/>
      <c r="CG6" s="29"/>
      <c r="CH6" s="29"/>
      <c r="CI6" s="35"/>
      <c r="CJ6" s="29"/>
      <c r="CK6" s="29"/>
      <c r="CL6" s="35"/>
      <c r="CM6" s="29"/>
      <c r="CN6" s="29"/>
      <c r="CO6" s="29"/>
      <c r="CP6" s="29"/>
      <c r="CQ6" s="35"/>
      <c r="CR6" s="29"/>
      <c r="CS6" s="29"/>
      <c r="CT6" s="39"/>
      <c r="CU6" s="35"/>
      <c r="CV6" s="29"/>
      <c r="CW6" s="40"/>
      <c r="CX6" s="39"/>
    </row>
    <row r="7" spans="1:102" s="13" customFormat="1" ht="13.5" customHeight="1">
      <c r="A7" s="128" t="s">
        <v>111</v>
      </c>
      <c r="B7" s="119"/>
      <c r="C7" s="42">
        <v>1</v>
      </c>
      <c r="D7" s="55"/>
      <c r="E7" s="30">
        <v>73</v>
      </c>
      <c r="F7" s="42">
        <v>123</v>
      </c>
      <c r="G7" s="42">
        <v>25</v>
      </c>
      <c r="H7" s="42">
        <v>35</v>
      </c>
      <c r="I7" s="43"/>
      <c r="J7" s="42">
        <v>10.9</v>
      </c>
      <c r="K7" s="42">
        <v>14.5</v>
      </c>
      <c r="L7" s="42">
        <v>18.6</v>
      </c>
      <c r="M7" s="31">
        <v>3</v>
      </c>
      <c r="N7" s="42"/>
      <c r="O7" s="31">
        <v>47</v>
      </c>
      <c r="P7" s="36"/>
      <c r="Q7" s="32">
        <v>3</v>
      </c>
      <c r="R7" s="111">
        <v>13.6</v>
      </c>
      <c r="S7" s="36">
        <v>7.5</v>
      </c>
      <c r="T7" s="36">
        <v>6.9</v>
      </c>
      <c r="U7" s="32">
        <v>3</v>
      </c>
      <c r="V7" s="32">
        <v>5</v>
      </c>
      <c r="W7" s="32">
        <v>4</v>
      </c>
      <c r="X7" s="32">
        <v>2</v>
      </c>
      <c r="Y7" s="32"/>
      <c r="Z7" s="32">
        <v>2</v>
      </c>
      <c r="AA7" s="43"/>
      <c r="AB7" s="12"/>
      <c r="AC7" s="12"/>
      <c r="AD7" s="36">
        <v>75213</v>
      </c>
      <c r="AE7" s="36">
        <v>7184</v>
      </c>
      <c r="AF7" s="44"/>
      <c r="AG7" s="42">
        <v>1866</v>
      </c>
      <c r="AH7" s="42">
        <v>2059</v>
      </c>
      <c r="AI7" s="42">
        <v>3925</v>
      </c>
      <c r="AJ7" s="42">
        <v>538</v>
      </c>
      <c r="AK7" s="42">
        <v>871</v>
      </c>
      <c r="AL7" s="42">
        <v>1409</v>
      </c>
      <c r="AM7" s="36"/>
      <c r="AN7" s="43"/>
      <c r="AO7" s="44"/>
      <c r="AP7" s="42">
        <v>9279</v>
      </c>
      <c r="AQ7" s="42">
        <v>2205</v>
      </c>
      <c r="AR7" s="42">
        <v>48</v>
      </c>
      <c r="AS7" s="42">
        <v>321843</v>
      </c>
      <c r="AT7" s="45"/>
      <c r="AU7" s="36">
        <v>6158</v>
      </c>
      <c r="AV7" s="36">
        <v>2200</v>
      </c>
      <c r="AW7" s="36">
        <v>0</v>
      </c>
      <c r="AX7" s="36">
        <v>257768</v>
      </c>
      <c r="AY7" s="34"/>
      <c r="AZ7" s="36"/>
      <c r="BA7" s="36"/>
      <c r="BB7" s="36">
        <v>4459</v>
      </c>
      <c r="BC7" s="36">
        <v>22</v>
      </c>
      <c r="BD7" s="36">
        <v>70109</v>
      </c>
      <c r="BE7" s="34"/>
      <c r="BF7" s="36">
        <v>48</v>
      </c>
      <c r="BG7" s="36">
        <v>1897</v>
      </c>
      <c r="BH7" s="36">
        <v>1049</v>
      </c>
      <c r="BI7" s="36">
        <v>2946</v>
      </c>
      <c r="BJ7" s="36">
        <v>2</v>
      </c>
      <c r="BK7" s="36">
        <v>36</v>
      </c>
      <c r="BL7" s="36">
        <v>2948</v>
      </c>
      <c r="BM7" s="36"/>
      <c r="BN7" s="46"/>
      <c r="BO7" s="46"/>
      <c r="BP7" s="43"/>
      <c r="BQ7" s="37">
        <v>367921</v>
      </c>
      <c r="BR7" s="37">
        <v>621859</v>
      </c>
      <c r="BS7" s="46"/>
      <c r="BT7" s="46"/>
      <c r="BU7" s="37">
        <v>34034</v>
      </c>
      <c r="BV7" s="37">
        <v>250860</v>
      </c>
      <c r="BW7" s="37">
        <v>2126705</v>
      </c>
      <c r="BX7" s="37">
        <f>SUM(BQ7+BR7+BU7+BV7+BW7)</f>
        <v>3401379</v>
      </c>
      <c r="BY7" s="43"/>
      <c r="BZ7" s="34"/>
      <c r="CA7" s="42">
        <v>197</v>
      </c>
      <c r="CB7" s="42">
        <v>195</v>
      </c>
      <c r="CC7" s="45"/>
      <c r="CD7" s="42">
        <v>292</v>
      </c>
      <c r="CE7" s="42">
        <v>263</v>
      </c>
      <c r="CF7" s="35"/>
      <c r="CG7" s="42">
        <v>460</v>
      </c>
      <c r="CH7" s="42">
        <v>250</v>
      </c>
      <c r="CI7" s="35"/>
      <c r="CJ7" s="42">
        <v>1201</v>
      </c>
      <c r="CK7" s="42">
        <v>1174</v>
      </c>
      <c r="CL7" s="35"/>
      <c r="CM7" s="42">
        <v>14</v>
      </c>
      <c r="CN7" s="42">
        <v>2</v>
      </c>
      <c r="CO7" s="42">
        <f aca="true" t="shared" si="0" ref="CO7:CP9">(CG7+CJ7+CM7)</f>
        <v>1675</v>
      </c>
      <c r="CP7" s="42">
        <f t="shared" si="0"/>
        <v>1426</v>
      </c>
      <c r="CQ7" s="35"/>
      <c r="CR7" s="42">
        <v>0</v>
      </c>
      <c r="CS7" s="42">
        <v>0</v>
      </c>
      <c r="CT7" s="36"/>
      <c r="CU7" s="35"/>
      <c r="CV7" s="42">
        <f aca="true" t="shared" si="1" ref="CV7:CW9">(CA7+CD7+CO7)</f>
        <v>2164</v>
      </c>
      <c r="CW7" s="47">
        <f t="shared" si="1"/>
        <v>1884</v>
      </c>
      <c r="CX7" s="36"/>
    </row>
    <row r="8" spans="1:102" s="13" customFormat="1" ht="13.5" customHeight="1">
      <c r="A8" s="126" t="s">
        <v>112</v>
      </c>
      <c r="B8" s="119"/>
      <c r="C8" s="48">
        <v>10</v>
      </c>
      <c r="D8" s="33"/>
      <c r="E8" s="30">
        <v>65</v>
      </c>
      <c r="F8" s="29">
        <v>1446</v>
      </c>
      <c r="G8" s="29">
        <v>265</v>
      </c>
      <c r="H8" s="29">
        <v>190</v>
      </c>
      <c r="I8" s="137"/>
      <c r="J8" s="31">
        <v>51.3</v>
      </c>
      <c r="K8" s="31">
        <v>17.6</v>
      </c>
      <c r="L8" s="31">
        <v>71.1</v>
      </c>
      <c r="M8" s="31">
        <v>4.9</v>
      </c>
      <c r="N8" s="31">
        <v>11.2</v>
      </c>
      <c r="O8" s="31">
        <v>156.1</v>
      </c>
      <c r="P8" s="32"/>
      <c r="Q8" s="32"/>
      <c r="R8" s="110"/>
      <c r="S8" s="32"/>
      <c r="T8" s="32"/>
      <c r="U8" s="32"/>
      <c r="V8" s="32"/>
      <c r="W8" s="32"/>
      <c r="X8" s="32"/>
      <c r="Y8" s="32"/>
      <c r="Z8" s="32"/>
      <c r="AA8" s="137"/>
      <c r="AB8" s="12"/>
      <c r="AC8" s="12"/>
      <c r="AD8" s="33">
        <v>499115</v>
      </c>
      <c r="AE8" s="33">
        <v>80389</v>
      </c>
      <c r="AF8" s="138"/>
      <c r="AG8" s="29">
        <v>1439</v>
      </c>
      <c r="AH8" s="29">
        <v>6606</v>
      </c>
      <c r="AI8" s="29">
        <v>8045</v>
      </c>
      <c r="AJ8" s="29">
        <v>1087</v>
      </c>
      <c r="AK8" s="29">
        <v>2228</v>
      </c>
      <c r="AL8" s="29">
        <v>3315</v>
      </c>
      <c r="AM8" s="33"/>
      <c r="AN8" s="137"/>
      <c r="AO8" s="138"/>
      <c r="AP8" s="49">
        <v>20805</v>
      </c>
      <c r="AQ8" s="29">
        <v>2121</v>
      </c>
      <c r="AR8" s="29">
        <v>2598</v>
      </c>
      <c r="AS8" s="29">
        <v>1266494</v>
      </c>
      <c r="AT8" s="139"/>
      <c r="AU8" s="33">
        <v>16823</v>
      </c>
      <c r="AV8" s="33" t="s">
        <v>109</v>
      </c>
      <c r="AW8" s="33">
        <v>352</v>
      </c>
      <c r="AX8" s="33">
        <v>733853</v>
      </c>
      <c r="AY8" s="34"/>
      <c r="AZ8" s="33" t="s">
        <v>109</v>
      </c>
      <c r="BA8" s="33" t="s">
        <v>109</v>
      </c>
      <c r="BB8" s="33" t="s">
        <v>109</v>
      </c>
      <c r="BC8" s="33" t="s">
        <v>109</v>
      </c>
      <c r="BD8" s="33" t="s">
        <v>109</v>
      </c>
      <c r="BE8" s="34"/>
      <c r="BF8" s="36">
        <v>118</v>
      </c>
      <c r="BG8" s="36">
        <v>8495</v>
      </c>
      <c r="BH8" s="36">
        <v>1043</v>
      </c>
      <c r="BI8" s="36">
        <v>9538</v>
      </c>
      <c r="BJ8" s="63" t="s">
        <v>109</v>
      </c>
      <c r="BK8" s="36">
        <v>346</v>
      </c>
      <c r="BL8" s="36">
        <v>9538</v>
      </c>
      <c r="BM8" s="33"/>
      <c r="BN8" s="46"/>
      <c r="BO8" s="46"/>
      <c r="BP8" s="137"/>
      <c r="BQ8" s="37">
        <v>1136612</v>
      </c>
      <c r="BR8" s="37">
        <v>4737987</v>
      </c>
      <c r="BS8" s="140"/>
      <c r="BT8" s="140"/>
      <c r="BU8" s="37">
        <v>168797</v>
      </c>
      <c r="BV8" s="37">
        <v>1017766</v>
      </c>
      <c r="BW8" s="37">
        <v>8511081</v>
      </c>
      <c r="BX8" s="37">
        <v>15572243</v>
      </c>
      <c r="BY8" s="137"/>
      <c r="BZ8" s="34"/>
      <c r="CA8" s="29">
        <v>1285</v>
      </c>
      <c r="CB8" s="29">
        <v>1256</v>
      </c>
      <c r="CC8" s="34"/>
      <c r="CD8" s="29">
        <v>2117</v>
      </c>
      <c r="CE8" s="29">
        <v>1991</v>
      </c>
      <c r="CF8" s="35"/>
      <c r="CG8" s="29">
        <v>2262</v>
      </c>
      <c r="CH8" s="29">
        <v>1815</v>
      </c>
      <c r="CI8" s="35"/>
      <c r="CJ8" s="29">
        <v>7256</v>
      </c>
      <c r="CK8" s="29">
        <v>6451</v>
      </c>
      <c r="CL8" s="35"/>
      <c r="CM8" s="29">
        <v>176</v>
      </c>
      <c r="CN8" s="29">
        <v>96</v>
      </c>
      <c r="CO8" s="29">
        <f t="shared" si="0"/>
        <v>9694</v>
      </c>
      <c r="CP8" s="29">
        <f t="shared" si="0"/>
        <v>8362</v>
      </c>
      <c r="CQ8" s="35"/>
      <c r="CR8" s="29">
        <v>0</v>
      </c>
      <c r="CS8" s="29">
        <v>0</v>
      </c>
      <c r="CT8" s="36"/>
      <c r="CU8" s="35"/>
      <c r="CV8" s="29">
        <f t="shared" si="1"/>
        <v>13096</v>
      </c>
      <c r="CW8" s="50">
        <f t="shared" si="1"/>
        <v>11609</v>
      </c>
      <c r="CX8" s="64"/>
    </row>
    <row r="9" spans="1:102" s="13" customFormat="1" ht="13.5" customHeight="1">
      <c r="A9" s="128" t="s">
        <v>113</v>
      </c>
      <c r="B9" s="119"/>
      <c r="C9" s="51">
        <v>1</v>
      </c>
      <c r="D9" s="55"/>
      <c r="E9" s="52">
        <v>76.3</v>
      </c>
      <c r="F9" s="51">
        <v>506</v>
      </c>
      <c r="G9" s="51">
        <v>21</v>
      </c>
      <c r="H9" s="51">
        <v>132</v>
      </c>
      <c r="I9" s="43"/>
      <c r="J9" s="53">
        <v>25</v>
      </c>
      <c r="K9" s="53">
        <v>5</v>
      </c>
      <c r="L9" s="53">
        <v>26</v>
      </c>
      <c r="M9" s="53">
        <v>2</v>
      </c>
      <c r="N9" s="53">
        <v>1</v>
      </c>
      <c r="O9" s="53">
        <f>SUM(J9:N9)</f>
        <v>59</v>
      </c>
      <c r="P9" s="54"/>
      <c r="Q9" s="54"/>
      <c r="R9" s="112"/>
      <c r="S9" s="54"/>
      <c r="T9" s="54"/>
      <c r="U9" s="54"/>
      <c r="V9" s="54"/>
      <c r="W9" s="54"/>
      <c r="X9" s="54"/>
      <c r="Y9" s="54"/>
      <c r="Z9" s="54"/>
      <c r="AA9" s="43"/>
      <c r="AB9" s="12"/>
      <c r="AC9" s="12"/>
      <c r="AD9" s="55">
        <v>255602</v>
      </c>
      <c r="AE9" s="55">
        <v>36491</v>
      </c>
      <c r="AF9" s="56"/>
      <c r="AG9" s="51">
        <v>1054</v>
      </c>
      <c r="AH9" s="51">
        <v>1554</v>
      </c>
      <c r="AI9" s="51">
        <v>2608</v>
      </c>
      <c r="AJ9" s="51">
        <v>418</v>
      </c>
      <c r="AK9" s="51">
        <v>520</v>
      </c>
      <c r="AL9" s="51">
        <v>938</v>
      </c>
      <c r="AM9" s="55"/>
      <c r="AN9" s="43"/>
      <c r="AO9" s="56"/>
      <c r="AP9" s="51">
        <v>3046</v>
      </c>
      <c r="AQ9" s="51">
        <v>538</v>
      </c>
      <c r="AR9" s="51">
        <v>5000</v>
      </c>
      <c r="AS9" s="29" t="s">
        <v>109</v>
      </c>
      <c r="AT9" s="57"/>
      <c r="AU9" s="55"/>
      <c r="AV9" s="55"/>
      <c r="AW9" s="55"/>
      <c r="AX9" s="55"/>
      <c r="AY9" s="34"/>
      <c r="AZ9" s="55"/>
      <c r="BA9" s="55"/>
      <c r="BB9" s="55"/>
      <c r="BC9" s="55">
        <v>454</v>
      </c>
      <c r="BD9" s="55"/>
      <c r="BE9" s="34"/>
      <c r="BF9" s="36">
        <v>123</v>
      </c>
      <c r="BG9" s="36"/>
      <c r="BH9" s="36"/>
      <c r="BI9" s="36"/>
      <c r="BJ9" s="36"/>
      <c r="BK9" s="36"/>
      <c r="BL9" s="36">
        <f>SUM(BI9:BJ9)</f>
        <v>0</v>
      </c>
      <c r="BM9" s="55"/>
      <c r="BN9" s="46"/>
      <c r="BO9" s="46"/>
      <c r="BP9" s="43"/>
      <c r="BQ9" s="58">
        <v>278000</v>
      </c>
      <c r="BR9" s="58">
        <v>789700</v>
      </c>
      <c r="BS9" s="59"/>
      <c r="BT9" s="59"/>
      <c r="BU9" s="58">
        <v>28738</v>
      </c>
      <c r="BV9" s="58">
        <v>374924</v>
      </c>
      <c r="BW9" s="58">
        <v>2445288</v>
      </c>
      <c r="BX9" s="58">
        <f>SUM(BQ9+BR9+BU9+BV9+BW9)</f>
        <v>3916650</v>
      </c>
      <c r="BY9" s="43"/>
      <c r="BZ9" s="34"/>
      <c r="CA9" s="51">
        <v>345</v>
      </c>
      <c r="CB9" s="29">
        <v>336</v>
      </c>
      <c r="CC9" s="34"/>
      <c r="CD9" s="51">
        <v>494</v>
      </c>
      <c r="CE9" s="29">
        <v>472</v>
      </c>
      <c r="CF9" s="35"/>
      <c r="CG9" s="51">
        <v>1695</v>
      </c>
      <c r="CH9" s="51">
        <v>1015</v>
      </c>
      <c r="CI9" s="35"/>
      <c r="CJ9" s="51">
        <v>6881</v>
      </c>
      <c r="CK9" s="51">
        <v>5725</v>
      </c>
      <c r="CL9" s="35"/>
      <c r="CM9" s="51">
        <v>75</v>
      </c>
      <c r="CN9" s="51">
        <v>40</v>
      </c>
      <c r="CO9" s="51">
        <f t="shared" si="0"/>
        <v>8651</v>
      </c>
      <c r="CP9" s="51">
        <f t="shared" si="0"/>
        <v>6780</v>
      </c>
      <c r="CQ9" s="35"/>
      <c r="CR9" s="51">
        <v>0</v>
      </c>
      <c r="CS9" s="51">
        <v>0</v>
      </c>
      <c r="CT9" s="60"/>
      <c r="CU9" s="35"/>
      <c r="CV9" s="51">
        <f t="shared" si="1"/>
        <v>9490</v>
      </c>
      <c r="CW9" s="61">
        <f t="shared" si="1"/>
        <v>7588</v>
      </c>
      <c r="CX9" s="60"/>
    </row>
    <row r="10" spans="1:102" ht="15.75" customHeight="1">
      <c r="A10" s="127" t="s">
        <v>114</v>
      </c>
      <c r="B10" s="120"/>
      <c r="C10" s="29"/>
      <c r="D10" s="33"/>
      <c r="E10" s="30"/>
      <c r="F10" s="29"/>
      <c r="G10" s="29"/>
      <c r="H10" s="29"/>
      <c r="I10" s="43"/>
      <c r="J10" s="31"/>
      <c r="K10" s="31"/>
      <c r="L10" s="31"/>
      <c r="M10" s="31"/>
      <c r="N10" s="31"/>
      <c r="O10" s="31"/>
      <c r="P10" s="32"/>
      <c r="Q10" s="32"/>
      <c r="R10" s="110"/>
      <c r="S10" s="32"/>
      <c r="T10" s="32"/>
      <c r="U10" s="32"/>
      <c r="V10" s="32"/>
      <c r="W10" s="32"/>
      <c r="X10" s="32"/>
      <c r="Y10" s="32"/>
      <c r="Z10" s="32"/>
      <c r="AA10" s="43"/>
      <c r="AB10" s="12"/>
      <c r="AC10" s="12"/>
      <c r="AD10" s="66"/>
      <c r="AE10" s="33"/>
      <c r="AF10" s="34"/>
      <c r="AG10" s="29"/>
      <c r="AH10" s="29"/>
      <c r="AI10" s="29"/>
      <c r="AJ10" s="29"/>
      <c r="AK10" s="29"/>
      <c r="AL10" s="29"/>
      <c r="AM10" s="33"/>
      <c r="AN10" s="43"/>
      <c r="AO10" s="34"/>
      <c r="AP10" s="29"/>
      <c r="AQ10" s="29"/>
      <c r="AR10" s="29"/>
      <c r="AS10" s="29"/>
      <c r="AT10" s="35"/>
      <c r="AU10" s="33"/>
      <c r="AV10" s="33"/>
      <c r="AW10" s="33"/>
      <c r="AX10" s="33"/>
      <c r="AY10" s="34"/>
      <c r="AZ10" s="33"/>
      <c r="BA10" s="33"/>
      <c r="BB10" s="33"/>
      <c r="BC10" s="33"/>
      <c r="BD10" s="33"/>
      <c r="BE10" s="34"/>
      <c r="BF10" s="36"/>
      <c r="BG10" s="36"/>
      <c r="BH10" s="36"/>
      <c r="BI10" s="36"/>
      <c r="BJ10" s="36"/>
      <c r="BK10" s="36"/>
      <c r="BL10" s="36"/>
      <c r="BM10" s="33"/>
      <c r="BN10" s="46"/>
      <c r="BO10" s="46"/>
      <c r="BP10" s="43"/>
      <c r="BQ10" s="37"/>
      <c r="BR10" s="37"/>
      <c r="BS10" s="38"/>
      <c r="BT10" s="38"/>
      <c r="BU10" s="37"/>
      <c r="BV10" s="37"/>
      <c r="BW10" s="37"/>
      <c r="BX10" s="37"/>
      <c r="BY10" s="43"/>
      <c r="BZ10" s="34"/>
      <c r="CA10" s="29"/>
      <c r="CB10" s="29"/>
      <c r="CC10" s="34"/>
      <c r="CD10" s="29"/>
      <c r="CE10" s="29"/>
      <c r="CF10" s="35"/>
      <c r="CG10" s="29"/>
      <c r="CH10" s="29"/>
      <c r="CI10" s="35"/>
      <c r="CJ10" s="29"/>
      <c r="CK10" s="29"/>
      <c r="CL10" s="35"/>
      <c r="CM10" s="29"/>
      <c r="CN10" s="29"/>
      <c r="CO10" s="29"/>
      <c r="CP10" s="29"/>
      <c r="CQ10" s="35"/>
      <c r="CR10" s="29"/>
      <c r="CS10" s="29"/>
      <c r="CT10" s="39"/>
      <c r="CU10" s="35"/>
      <c r="CV10" s="29"/>
      <c r="CW10" s="40"/>
      <c r="CX10" s="39"/>
    </row>
    <row r="11" spans="1:102" s="13" customFormat="1" ht="13.5" customHeight="1">
      <c r="A11" s="129" t="s">
        <v>115</v>
      </c>
      <c r="B11" s="119"/>
      <c r="C11" s="49">
        <v>1</v>
      </c>
      <c r="D11" s="33"/>
      <c r="E11" s="52">
        <v>67</v>
      </c>
      <c r="F11" s="49">
        <v>126</v>
      </c>
      <c r="G11" s="49">
        <v>17</v>
      </c>
      <c r="H11" s="49">
        <v>30</v>
      </c>
      <c r="I11" s="43"/>
      <c r="J11" s="53">
        <v>4</v>
      </c>
      <c r="K11" s="53">
        <v>0.5</v>
      </c>
      <c r="L11" s="53">
        <v>0.8</v>
      </c>
      <c r="M11" s="53"/>
      <c r="N11" s="53">
        <v>1</v>
      </c>
      <c r="O11" s="53">
        <v>6</v>
      </c>
      <c r="P11" s="32"/>
      <c r="Q11" s="32"/>
      <c r="R11" s="110"/>
      <c r="S11" s="32"/>
      <c r="T11" s="32"/>
      <c r="U11" s="32"/>
      <c r="V11" s="32"/>
      <c r="W11" s="32"/>
      <c r="X11" s="32"/>
      <c r="Y11" s="32"/>
      <c r="Z11" s="32"/>
      <c r="AA11" s="43"/>
      <c r="AB11" s="12"/>
      <c r="AC11" s="12"/>
      <c r="AD11" s="66"/>
      <c r="AE11" s="33"/>
      <c r="AF11" s="34"/>
      <c r="AG11" s="49">
        <v>142</v>
      </c>
      <c r="AH11" s="49">
        <v>77</v>
      </c>
      <c r="AI11" s="49">
        <v>219</v>
      </c>
      <c r="AJ11" s="49">
        <v>20</v>
      </c>
      <c r="AK11" s="49">
        <v>11</v>
      </c>
      <c r="AL11" s="49">
        <v>31</v>
      </c>
      <c r="AM11" s="33"/>
      <c r="AN11" s="43"/>
      <c r="AO11" s="34"/>
      <c r="AP11" s="49">
        <v>891</v>
      </c>
      <c r="AQ11" s="49">
        <v>2394</v>
      </c>
      <c r="AR11" s="49">
        <v>338</v>
      </c>
      <c r="AS11" s="29" t="s">
        <v>109</v>
      </c>
      <c r="AT11" s="35"/>
      <c r="AU11" s="33"/>
      <c r="AV11" s="33"/>
      <c r="AW11" s="33"/>
      <c r="AX11" s="33"/>
      <c r="AY11" s="34"/>
      <c r="AZ11" s="33"/>
      <c r="BA11" s="33"/>
      <c r="BB11" s="33"/>
      <c r="BC11" s="33"/>
      <c r="BD11" s="33"/>
      <c r="BE11" s="34"/>
      <c r="BF11" s="36"/>
      <c r="BG11" s="36"/>
      <c r="BH11" s="36"/>
      <c r="BI11" s="36"/>
      <c r="BJ11" s="36"/>
      <c r="BK11" s="36"/>
      <c r="BL11" s="36"/>
      <c r="BM11" s="33"/>
      <c r="BN11" s="46"/>
      <c r="BO11" s="46"/>
      <c r="BP11" s="43"/>
      <c r="BQ11" s="58">
        <v>83326</v>
      </c>
      <c r="BR11" s="58">
        <v>67520</v>
      </c>
      <c r="BS11" s="38"/>
      <c r="BT11" s="38"/>
      <c r="BU11" s="58">
        <v>4154</v>
      </c>
      <c r="BV11" s="58">
        <v>120000</v>
      </c>
      <c r="BW11" s="58">
        <v>177000</v>
      </c>
      <c r="BX11" s="58">
        <v>452000</v>
      </c>
      <c r="BY11" s="43"/>
      <c r="BZ11" s="34"/>
      <c r="CA11" s="49">
        <v>72</v>
      </c>
      <c r="CB11" s="49">
        <v>71</v>
      </c>
      <c r="CC11" s="34"/>
      <c r="CD11" s="49">
        <v>55</v>
      </c>
      <c r="CE11" s="49">
        <v>51</v>
      </c>
      <c r="CF11" s="35"/>
      <c r="CG11" s="49">
        <v>55</v>
      </c>
      <c r="CH11" s="49">
        <v>35</v>
      </c>
      <c r="CI11" s="35"/>
      <c r="CJ11" s="49">
        <v>601</v>
      </c>
      <c r="CK11" s="49">
        <v>530</v>
      </c>
      <c r="CL11" s="35"/>
      <c r="CM11" s="49">
        <v>11</v>
      </c>
      <c r="CN11" s="49">
        <v>3</v>
      </c>
      <c r="CO11" s="49">
        <f>(CG11+CJ11+CM11)</f>
        <v>667</v>
      </c>
      <c r="CP11" s="49">
        <v>568</v>
      </c>
      <c r="CQ11" s="35"/>
      <c r="CR11" s="49">
        <v>0</v>
      </c>
      <c r="CS11" s="49">
        <v>0</v>
      </c>
      <c r="CT11" s="39"/>
      <c r="CU11" s="35"/>
      <c r="CV11" s="49">
        <f aca="true" t="shared" si="2" ref="CV11:CW14">(CA11+CD11+CO11)</f>
        <v>794</v>
      </c>
      <c r="CW11" s="49">
        <f t="shared" si="2"/>
        <v>690</v>
      </c>
      <c r="CX11" s="39"/>
    </row>
    <row r="12" spans="1:102" s="13" customFormat="1" ht="13.5" customHeight="1">
      <c r="A12" s="129" t="s">
        <v>116</v>
      </c>
      <c r="B12" s="119"/>
      <c r="C12" s="29">
        <v>4</v>
      </c>
      <c r="D12" s="33"/>
      <c r="E12" s="30">
        <v>64.75</v>
      </c>
      <c r="F12" s="29">
        <v>1415</v>
      </c>
      <c r="G12" s="29">
        <v>92</v>
      </c>
      <c r="H12" s="29">
        <v>114</v>
      </c>
      <c r="I12" s="43"/>
      <c r="J12" s="31">
        <v>34</v>
      </c>
      <c r="K12" s="31">
        <v>10.2</v>
      </c>
      <c r="L12" s="31">
        <v>34.3</v>
      </c>
      <c r="M12" s="31">
        <v>0</v>
      </c>
      <c r="N12" s="31">
        <v>2.3</v>
      </c>
      <c r="O12" s="31">
        <f>SUM(J12:N12)</f>
        <v>80.8</v>
      </c>
      <c r="P12" s="32">
        <v>0</v>
      </c>
      <c r="Q12" s="32">
        <v>22.7</v>
      </c>
      <c r="R12" s="110">
        <v>11.4</v>
      </c>
      <c r="S12" s="32">
        <v>12.7</v>
      </c>
      <c r="T12" s="32">
        <v>12</v>
      </c>
      <c r="U12" s="32">
        <v>9</v>
      </c>
      <c r="V12" s="32">
        <v>5</v>
      </c>
      <c r="W12" s="32">
        <v>4</v>
      </c>
      <c r="X12" s="32">
        <v>1</v>
      </c>
      <c r="Y12" s="32">
        <v>2</v>
      </c>
      <c r="Z12" s="32">
        <v>1</v>
      </c>
      <c r="AA12" s="43"/>
      <c r="AB12" s="12"/>
      <c r="AC12" s="12"/>
      <c r="AD12" s="33">
        <v>485650</v>
      </c>
      <c r="AE12" s="33">
        <v>61265</v>
      </c>
      <c r="AF12" s="34"/>
      <c r="AG12" s="29">
        <v>3966</v>
      </c>
      <c r="AH12" s="29">
        <v>4065</v>
      </c>
      <c r="AI12" s="29">
        <v>8031</v>
      </c>
      <c r="AJ12" s="29">
        <v>1539</v>
      </c>
      <c r="AK12" s="29">
        <v>3727</v>
      </c>
      <c r="AL12" s="29">
        <v>5266</v>
      </c>
      <c r="AM12" s="33">
        <v>19700</v>
      </c>
      <c r="AN12" s="43"/>
      <c r="AO12" s="34"/>
      <c r="AP12" s="29">
        <v>23241</v>
      </c>
      <c r="AQ12" s="29">
        <v>5517</v>
      </c>
      <c r="AR12" s="29">
        <v>7399</v>
      </c>
      <c r="AS12" s="29">
        <v>513227</v>
      </c>
      <c r="AT12" s="35"/>
      <c r="AU12" s="33"/>
      <c r="AV12" s="33"/>
      <c r="AW12" s="33"/>
      <c r="AX12" s="33"/>
      <c r="AY12" s="34"/>
      <c r="AZ12" s="33"/>
      <c r="BA12" s="33"/>
      <c r="BB12" s="33"/>
      <c r="BC12" s="33"/>
      <c r="BD12" s="33"/>
      <c r="BE12" s="34"/>
      <c r="BF12" s="33"/>
      <c r="BG12" s="33"/>
      <c r="BH12" s="33"/>
      <c r="BI12" s="33"/>
      <c r="BJ12" s="33"/>
      <c r="BK12" s="33"/>
      <c r="BL12" s="33">
        <f>SUM(BI12:BJ12)</f>
        <v>0</v>
      </c>
      <c r="BM12" s="33"/>
      <c r="BN12" s="46"/>
      <c r="BO12" s="46"/>
      <c r="BP12" s="43"/>
      <c r="BQ12" s="37">
        <v>1239799</v>
      </c>
      <c r="BR12" s="37">
        <v>1080215</v>
      </c>
      <c r="BS12" s="38"/>
      <c r="BT12" s="38"/>
      <c r="BU12" s="37">
        <v>37619</v>
      </c>
      <c r="BV12" s="37">
        <v>534213</v>
      </c>
      <c r="BW12" s="37">
        <v>3190636</v>
      </c>
      <c r="BX12" s="37">
        <f>SUM(BQ12+BR12+BU12+BV12+BW12)</f>
        <v>6082482</v>
      </c>
      <c r="BY12" s="43"/>
      <c r="BZ12" s="34"/>
      <c r="CA12" s="29">
        <v>557</v>
      </c>
      <c r="CB12" s="29">
        <v>551</v>
      </c>
      <c r="CC12" s="34"/>
      <c r="CD12" s="29">
        <v>968</v>
      </c>
      <c r="CE12" s="29">
        <v>892</v>
      </c>
      <c r="CF12" s="35"/>
      <c r="CG12" s="29">
        <v>4427</v>
      </c>
      <c r="CH12" s="29">
        <v>2030</v>
      </c>
      <c r="CI12" s="35"/>
      <c r="CJ12" s="29">
        <v>16614</v>
      </c>
      <c r="CK12" s="29">
        <v>10476</v>
      </c>
      <c r="CL12" s="35"/>
      <c r="CM12" s="29">
        <v>636</v>
      </c>
      <c r="CN12" s="29">
        <v>322</v>
      </c>
      <c r="CO12" s="29">
        <f>(CG12+CJ12+CM12)</f>
        <v>21677</v>
      </c>
      <c r="CP12" s="29">
        <f aca="true" t="shared" si="3" ref="CP12:CP21">(CH12+CK12+CN12)</f>
        <v>12828</v>
      </c>
      <c r="CQ12" s="35"/>
      <c r="CR12" s="29">
        <v>14720</v>
      </c>
      <c r="CS12" s="29">
        <v>6690</v>
      </c>
      <c r="CT12" s="39"/>
      <c r="CU12" s="35"/>
      <c r="CV12" s="29">
        <f t="shared" si="2"/>
        <v>23202</v>
      </c>
      <c r="CW12" s="40">
        <f t="shared" si="2"/>
        <v>14271</v>
      </c>
      <c r="CX12" s="39"/>
    </row>
    <row r="13" spans="1:102" s="13" customFormat="1" ht="13.5" customHeight="1">
      <c r="A13" s="129" t="s">
        <v>117</v>
      </c>
      <c r="B13" s="119"/>
      <c r="C13" s="29">
        <v>1</v>
      </c>
      <c r="D13" s="33">
        <v>100</v>
      </c>
      <c r="E13" s="30">
        <v>82</v>
      </c>
      <c r="F13" s="29">
        <v>1474</v>
      </c>
      <c r="G13" s="29">
        <v>58</v>
      </c>
      <c r="H13" s="29">
        <v>360</v>
      </c>
      <c r="I13" s="62"/>
      <c r="J13" s="53">
        <v>27</v>
      </c>
      <c r="K13" s="53">
        <v>33.5</v>
      </c>
      <c r="L13" s="53">
        <v>41</v>
      </c>
      <c r="M13" s="53">
        <v>2</v>
      </c>
      <c r="N13" s="53"/>
      <c r="O13" s="53">
        <f>SUM(J13:N13)</f>
        <v>103.5</v>
      </c>
      <c r="P13" s="32">
        <v>3</v>
      </c>
      <c r="Q13" s="32">
        <v>15.5</v>
      </c>
      <c r="R13" s="110">
        <v>15</v>
      </c>
      <c r="S13" s="32">
        <v>22.3</v>
      </c>
      <c r="T13" s="32">
        <v>19.7</v>
      </c>
      <c r="U13" s="32">
        <v>15</v>
      </c>
      <c r="V13" s="32">
        <v>2</v>
      </c>
      <c r="W13" s="32">
        <v>7</v>
      </c>
      <c r="X13" s="32">
        <v>3</v>
      </c>
      <c r="Y13" s="32">
        <v>2</v>
      </c>
      <c r="Z13" s="32"/>
      <c r="AA13" s="43"/>
      <c r="AB13" s="12"/>
      <c r="AC13" s="12"/>
      <c r="AD13" s="33">
        <v>463221</v>
      </c>
      <c r="AE13" s="33">
        <v>59225</v>
      </c>
      <c r="AF13" s="34"/>
      <c r="AG13" s="51">
        <v>5192</v>
      </c>
      <c r="AH13" s="51">
        <v>9730</v>
      </c>
      <c r="AI13" s="51">
        <v>14922</v>
      </c>
      <c r="AJ13" s="51">
        <v>3765</v>
      </c>
      <c r="AK13" s="51">
        <v>13845</v>
      </c>
      <c r="AL13" s="51">
        <f>SUM(AJ13:AK13)</f>
        <v>17610</v>
      </c>
      <c r="AM13" s="33"/>
      <c r="AN13" s="43"/>
      <c r="AO13" s="34"/>
      <c r="AP13" s="51">
        <v>14796</v>
      </c>
      <c r="AQ13" s="51">
        <v>1364</v>
      </c>
      <c r="AR13" s="51">
        <v>11547</v>
      </c>
      <c r="AS13" s="51">
        <v>680725</v>
      </c>
      <c r="AT13" s="35"/>
      <c r="AU13" s="33"/>
      <c r="AV13" s="33"/>
      <c r="AW13" s="33"/>
      <c r="AX13" s="33"/>
      <c r="AY13" s="34"/>
      <c r="AZ13" s="33"/>
      <c r="BA13" s="33"/>
      <c r="BB13" s="33"/>
      <c r="BC13" s="33"/>
      <c r="BD13" s="33"/>
      <c r="BE13" s="34"/>
      <c r="BF13" s="33"/>
      <c r="BG13" s="33"/>
      <c r="BH13" s="33"/>
      <c r="BI13" s="33"/>
      <c r="BJ13" s="33"/>
      <c r="BK13" s="33"/>
      <c r="BL13" s="33">
        <f>SUM(BI13:BJ13)</f>
        <v>0</v>
      </c>
      <c r="BM13" s="33"/>
      <c r="BN13" s="46"/>
      <c r="BO13" s="46"/>
      <c r="BP13" s="43"/>
      <c r="BQ13" s="58">
        <v>1392391</v>
      </c>
      <c r="BR13" s="58">
        <v>1623695</v>
      </c>
      <c r="BS13" s="59"/>
      <c r="BT13" s="59"/>
      <c r="BU13" s="58">
        <v>75674</v>
      </c>
      <c r="BV13" s="58">
        <v>538326</v>
      </c>
      <c r="BW13" s="58">
        <v>4812612</v>
      </c>
      <c r="BX13" s="58">
        <f>SUM(BQ13+BR13+BU13+BV13+BW13)</f>
        <v>8442698</v>
      </c>
      <c r="BY13" s="43"/>
      <c r="BZ13" s="34"/>
      <c r="CA13" s="51">
        <v>782</v>
      </c>
      <c r="CB13" s="51">
        <v>738</v>
      </c>
      <c r="CC13" s="34"/>
      <c r="CD13" s="51">
        <v>1003</v>
      </c>
      <c r="CE13" s="51">
        <v>904</v>
      </c>
      <c r="CF13" s="35"/>
      <c r="CG13" s="51">
        <v>5316</v>
      </c>
      <c r="CH13" s="51">
        <v>2955</v>
      </c>
      <c r="CI13" s="35"/>
      <c r="CJ13" s="51">
        <v>12207</v>
      </c>
      <c r="CK13" s="51">
        <v>10053</v>
      </c>
      <c r="CL13" s="35"/>
      <c r="CM13" s="51">
        <v>632</v>
      </c>
      <c r="CN13" s="51">
        <v>224</v>
      </c>
      <c r="CO13" s="51">
        <f aca="true" t="shared" si="4" ref="CO13:CO21">(CG13+CJ13+CM13)</f>
        <v>18155</v>
      </c>
      <c r="CP13" s="51">
        <f t="shared" si="3"/>
        <v>13232</v>
      </c>
      <c r="CQ13" s="35"/>
      <c r="CR13" s="51">
        <v>1638</v>
      </c>
      <c r="CS13" s="51">
        <v>743</v>
      </c>
      <c r="CT13" s="39"/>
      <c r="CU13" s="35"/>
      <c r="CV13" s="51">
        <f t="shared" si="2"/>
        <v>19940</v>
      </c>
      <c r="CW13" s="61">
        <f t="shared" si="2"/>
        <v>14874</v>
      </c>
      <c r="CX13" s="60"/>
    </row>
    <row r="14" spans="1:102" s="13" customFormat="1" ht="13.5" customHeight="1">
      <c r="A14" s="129" t="s">
        <v>118</v>
      </c>
      <c r="B14" s="119"/>
      <c r="C14" s="29">
        <v>2</v>
      </c>
      <c r="D14" s="33"/>
      <c r="E14" s="30">
        <v>122.4</v>
      </c>
      <c r="F14" s="29">
        <v>591</v>
      </c>
      <c r="G14" s="29">
        <v>60</v>
      </c>
      <c r="H14" s="29">
        <v>157</v>
      </c>
      <c r="I14" s="43"/>
      <c r="J14" s="53">
        <v>15.2</v>
      </c>
      <c r="K14" s="53">
        <v>11.8</v>
      </c>
      <c r="L14" s="53">
        <v>12.65</v>
      </c>
      <c r="M14" s="53">
        <v>0</v>
      </c>
      <c r="N14" s="53">
        <v>4.5</v>
      </c>
      <c r="O14" s="53">
        <v>44.15</v>
      </c>
      <c r="P14" s="32">
        <v>0</v>
      </c>
      <c r="Q14" s="32">
        <v>0</v>
      </c>
      <c r="R14" s="110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43"/>
      <c r="AB14" s="12"/>
      <c r="AC14" s="12"/>
      <c r="AD14" s="33"/>
      <c r="AE14" s="33"/>
      <c r="AF14" s="34"/>
      <c r="AG14" s="29" t="s">
        <v>109</v>
      </c>
      <c r="AH14" s="29" t="s">
        <v>109</v>
      </c>
      <c r="AI14" s="29">
        <v>2468</v>
      </c>
      <c r="AJ14" s="29">
        <v>3298</v>
      </c>
      <c r="AK14" s="29">
        <v>5110</v>
      </c>
      <c r="AL14" s="29">
        <v>8408</v>
      </c>
      <c r="AM14" s="33"/>
      <c r="AN14" s="43"/>
      <c r="AO14" s="34"/>
      <c r="AP14" s="29">
        <v>6990</v>
      </c>
      <c r="AQ14" s="29">
        <v>1324</v>
      </c>
      <c r="AR14" s="29">
        <v>220</v>
      </c>
      <c r="AS14" s="29">
        <v>161397</v>
      </c>
      <c r="AT14" s="35"/>
      <c r="AU14" s="33"/>
      <c r="AV14" s="33"/>
      <c r="AW14" s="33"/>
      <c r="AX14" s="33"/>
      <c r="AY14" s="34"/>
      <c r="AZ14" s="33"/>
      <c r="BA14" s="33"/>
      <c r="BB14" s="33"/>
      <c r="BC14" s="33"/>
      <c r="BD14" s="33"/>
      <c r="BE14" s="34"/>
      <c r="BF14" s="36"/>
      <c r="BG14" s="36"/>
      <c r="BH14" s="36"/>
      <c r="BI14" s="36"/>
      <c r="BJ14" s="36"/>
      <c r="BK14" s="36"/>
      <c r="BL14" s="36">
        <v>0</v>
      </c>
      <c r="BM14" s="33"/>
      <c r="BN14" s="46"/>
      <c r="BO14" s="46"/>
      <c r="BP14" s="43"/>
      <c r="BQ14" s="37">
        <v>453366</v>
      </c>
      <c r="BR14" s="37">
        <v>663735</v>
      </c>
      <c r="BS14" s="38"/>
      <c r="BT14" s="38"/>
      <c r="BU14" s="37">
        <v>18344</v>
      </c>
      <c r="BV14" s="37">
        <v>449559</v>
      </c>
      <c r="BW14" s="37">
        <v>2017212</v>
      </c>
      <c r="BX14" s="37">
        <v>3602216</v>
      </c>
      <c r="BY14" s="43"/>
      <c r="BZ14" s="34"/>
      <c r="CA14" s="29">
        <v>264</v>
      </c>
      <c r="CB14" s="29">
        <v>253</v>
      </c>
      <c r="CC14" s="34"/>
      <c r="CD14" s="29">
        <v>339</v>
      </c>
      <c r="CE14" s="29">
        <v>318</v>
      </c>
      <c r="CF14" s="35"/>
      <c r="CG14" s="29">
        <v>1460</v>
      </c>
      <c r="CH14" s="29">
        <v>736</v>
      </c>
      <c r="CI14" s="35"/>
      <c r="CJ14" s="29">
        <v>7626</v>
      </c>
      <c r="CK14" s="29">
        <v>5407</v>
      </c>
      <c r="CL14" s="35"/>
      <c r="CM14" s="29">
        <v>19</v>
      </c>
      <c r="CN14" s="29">
        <v>10</v>
      </c>
      <c r="CO14" s="29">
        <f t="shared" si="4"/>
        <v>9105</v>
      </c>
      <c r="CP14" s="29">
        <f t="shared" si="3"/>
        <v>6153</v>
      </c>
      <c r="CQ14" s="35"/>
      <c r="CR14" s="29">
        <v>4230</v>
      </c>
      <c r="CS14" s="29">
        <v>1944</v>
      </c>
      <c r="CT14" s="39"/>
      <c r="CU14" s="35"/>
      <c r="CV14" s="29">
        <f t="shared" si="2"/>
        <v>9708</v>
      </c>
      <c r="CW14" s="40">
        <f t="shared" si="2"/>
        <v>6724</v>
      </c>
      <c r="CX14" s="39"/>
    </row>
    <row r="15" spans="1:102" s="13" customFormat="1" ht="13.5" customHeight="1">
      <c r="A15" s="129" t="s">
        <v>119</v>
      </c>
      <c r="B15" s="119"/>
      <c r="C15" s="29">
        <v>3</v>
      </c>
      <c r="D15" s="33">
        <v>9324</v>
      </c>
      <c r="E15" s="30">
        <v>67</v>
      </c>
      <c r="F15" s="29">
        <v>697</v>
      </c>
      <c r="G15" s="29">
        <v>76</v>
      </c>
      <c r="H15" s="29">
        <v>81</v>
      </c>
      <c r="I15" s="137"/>
      <c r="J15" s="31">
        <v>16.7</v>
      </c>
      <c r="K15" s="31">
        <v>13.6</v>
      </c>
      <c r="L15" s="31">
        <v>32.8</v>
      </c>
      <c r="M15" s="31">
        <v>3</v>
      </c>
      <c r="N15" s="31"/>
      <c r="O15" s="31">
        <f aca="true" t="shared" si="5" ref="O15:O21">SUM(J15:N15)</f>
        <v>66.1</v>
      </c>
      <c r="P15" s="32">
        <v>3.4</v>
      </c>
      <c r="Q15" s="32">
        <v>1</v>
      </c>
      <c r="R15" s="110">
        <v>25.4</v>
      </c>
      <c r="S15" s="32">
        <v>9</v>
      </c>
      <c r="T15" s="32">
        <v>9.6</v>
      </c>
      <c r="U15" s="32">
        <v>7.7</v>
      </c>
      <c r="V15" s="32">
        <v>5</v>
      </c>
      <c r="W15" s="32">
        <v>2</v>
      </c>
      <c r="X15" s="32">
        <v>2</v>
      </c>
      <c r="Y15" s="32"/>
      <c r="Z15" s="32">
        <v>1</v>
      </c>
      <c r="AA15" s="137"/>
      <c r="AB15" s="12"/>
      <c r="AC15" s="12"/>
      <c r="AD15" s="33">
        <v>271963</v>
      </c>
      <c r="AE15" s="33">
        <v>34588</v>
      </c>
      <c r="AF15" s="34"/>
      <c r="AG15" s="29">
        <v>2294</v>
      </c>
      <c r="AH15" s="29">
        <v>3047</v>
      </c>
      <c r="AI15" s="29">
        <v>5341</v>
      </c>
      <c r="AJ15" s="29">
        <v>4167</v>
      </c>
      <c r="AK15" s="29">
        <v>10027</v>
      </c>
      <c r="AL15" s="29">
        <v>14194</v>
      </c>
      <c r="AM15" s="33"/>
      <c r="AN15" s="137"/>
      <c r="AO15" s="34"/>
      <c r="AP15" s="29">
        <v>13791</v>
      </c>
      <c r="AQ15" s="29" t="s">
        <v>109</v>
      </c>
      <c r="AR15" s="29">
        <v>5623</v>
      </c>
      <c r="AS15" s="29">
        <v>626273</v>
      </c>
      <c r="AT15" s="35"/>
      <c r="AU15" s="33">
        <v>12190</v>
      </c>
      <c r="AV15" s="33" t="s">
        <v>109</v>
      </c>
      <c r="AW15" s="33">
        <v>3018</v>
      </c>
      <c r="AX15" s="33">
        <v>430139</v>
      </c>
      <c r="AY15" s="34"/>
      <c r="AZ15" s="33" t="s">
        <v>109</v>
      </c>
      <c r="BA15" s="33" t="s">
        <v>109</v>
      </c>
      <c r="BB15" s="33">
        <v>3361</v>
      </c>
      <c r="BC15" s="33">
        <v>2014</v>
      </c>
      <c r="BD15" s="33">
        <v>239997</v>
      </c>
      <c r="BE15" s="34"/>
      <c r="BF15" s="63">
        <v>35</v>
      </c>
      <c r="BG15" s="63">
        <v>3212</v>
      </c>
      <c r="BH15" s="63">
        <v>1966</v>
      </c>
      <c r="BI15" s="63">
        <v>5178</v>
      </c>
      <c r="BJ15" s="63">
        <v>19</v>
      </c>
      <c r="BK15" s="63">
        <v>447</v>
      </c>
      <c r="BL15" s="63">
        <v>5197</v>
      </c>
      <c r="BM15" s="33" t="s">
        <v>109</v>
      </c>
      <c r="BN15" s="46"/>
      <c r="BO15" s="46"/>
      <c r="BP15" s="137"/>
      <c r="BQ15" s="37">
        <v>742007</v>
      </c>
      <c r="BR15" s="37">
        <v>1381556</v>
      </c>
      <c r="BS15" s="38"/>
      <c r="BT15" s="38"/>
      <c r="BU15" s="37">
        <v>85853</v>
      </c>
      <c r="BV15" s="37">
        <v>746595</v>
      </c>
      <c r="BW15" s="37">
        <v>2578947</v>
      </c>
      <c r="BX15" s="37">
        <f aca="true" t="shared" si="6" ref="BX15:BX21">SUM(BQ15+BR15+BU15+BV15+BW15)</f>
        <v>5534958</v>
      </c>
      <c r="BY15" s="137"/>
      <c r="BZ15" s="34"/>
      <c r="CA15" s="29">
        <v>483</v>
      </c>
      <c r="CB15" s="29">
        <v>467</v>
      </c>
      <c r="CC15" s="34"/>
      <c r="CD15" s="29">
        <v>855</v>
      </c>
      <c r="CE15" s="29">
        <v>798</v>
      </c>
      <c r="CF15" s="35"/>
      <c r="CG15" s="29">
        <v>4621</v>
      </c>
      <c r="CH15" s="29">
        <v>2467</v>
      </c>
      <c r="CI15" s="35"/>
      <c r="CJ15" s="29">
        <v>9283</v>
      </c>
      <c r="CK15" s="29">
        <v>6116</v>
      </c>
      <c r="CL15" s="35"/>
      <c r="CM15" s="29">
        <v>229</v>
      </c>
      <c r="CN15" s="29">
        <v>118</v>
      </c>
      <c r="CO15" s="29">
        <f t="shared" si="4"/>
        <v>14133</v>
      </c>
      <c r="CP15" s="29">
        <f t="shared" si="3"/>
        <v>8701</v>
      </c>
      <c r="CQ15" s="35"/>
      <c r="CR15" s="29">
        <v>10245</v>
      </c>
      <c r="CS15" s="29">
        <v>5024</v>
      </c>
      <c r="CT15" s="64"/>
      <c r="CU15" s="35"/>
      <c r="CV15" s="29">
        <f aca="true" t="shared" si="7" ref="CV15:CW21">(CA15+CD15+CO15)</f>
        <v>15471</v>
      </c>
      <c r="CW15" s="50">
        <f t="shared" si="7"/>
        <v>9966</v>
      </c>
      <c r="CX15" s="64"/>
    </row>
    <row r="16" spans="1:102" s="13" customFormat="1" ht="13.5" customHeight="1">
      <c r="A16" s="129" t="s">
        <v>120</v>
      </c>
      <c r="B16" s="119"/>
      <c r="C16" s="29">
        <v>2</v>
      </c>
      <c r="D16" s="33"/>
      <c r="E16" s="30">
        <v>76</v>
      </c>
      <c r="F16" s="29">
        <v>1704</v>
      </c>
      <c r="G16" s="29">
        <v>202</v>
      </c>
      <c r="H16" s="29">
        <v>215</v>
      </c>
      <c r="I16" s="43"/>
      <c r="J16" s="31">
        <v>67.6</v>
      </c>
      <c r="K16" s="31">
        <v>40.6</v>
      </c>
      <c r="L16" s="31">
        <v>92.3</v>
      </c>
      <c r="M16" s="31">
        <v>8.8</v>
      </c>
      <c r="N16" s="31">
        <v>28.5</v>
      </c>
      <c r="O16" s="31">
        <f t="shared" si="5"/>
        <v>237.8</v>
      </c>
      <c r="P16" s="32"/>
      <c r="Q16" s="32"/>
      <c r="R16" s="110"/>
      <c r="S16" s="32"/>
      <c r="T16" s="32"/>
      <c r="U16" s="32"/>
      <c r="V16" s="32"/>
      <c r="W16" s="32"/>
      <c r="X16" s="32"/>
      <c r="Y16" s="32"/>
      <c r="Z16" s="32"/>
      <c r="AA16" s="43"/>
      <c r="AB16" s="12"/>
      <c r="AC16" s="12"/>
      <c r="AD16" s="33"/>
      <c r="AE16" s="33"/>
      <c r="AF16" s="34"/>
      <c r="AG16" s="29">
        <v>6393</v>
      </c>
      <c r="AH16" s="29">
        <v>36832</v>
      </c>
      <c r="AI16" s="29">
        <f>SUM(AG16:AH16)</f>
        <v>43225</v>
      </c>
      <c r="AJ16" s="29">
        <v>4180</v>
      </c>
      <c r="AK16" s="29">
        <v>12962</v>
      </c>
      <c r="AL16" s="29">
        <f>SUM(AJ16:AK16)</f>
        <v>17142</v>
      </c>
      <c r="AM16" s="33"/>
      <c r="AN16" s="43"/>
      <c r="AO16" s="34"/>
      <c r="AP16" s="29">
        <v>27108</v>
      </c>
      <c r="AQ16" s="29">
        <v>11014</v>
      </c>
      <c r="AR16" s="29">
        <v>488</v>
      </c>
      <c r="AS16" s="29">
        <v>1362641</v>
      </c>
      <c r="AT16" s="35"/>
      <c r="AU16" s="33"/>
      <c r="AV16" s="33"/>
      <c r="AW16" s="33"/>
      <c r="AX16" s="33"/>
      <c r="AY16" s="34"/>
      <c r="AZ16" s="33"/>
      <c r="BA16" s="33"/>
      <c r="BB16" s="33"/>
      <c r="BC16" s="33"/>
      <c r="BD16" s="33"/>
      <c r="BE16" s="34"/>
      <c r="BF16" s="36"/>
      <c r="BG16" s="36"/>
      <c r="BH16" s="36"/>
      <c r="BI16" s="36"/>
      <c r="BJ16" s="36"/>
      <c r="BK16" s="36"/>
      <c r="BL16" s="36">
        <f>SUM(BI16:BJ16)</f>
        <v>0</v>
      </c>
      <c r="BM16" s="33"/>
      <c r="BN16" s="46"/>
      <c r="BO16" s="46"/>
      <c r="BP16" s="43"/>
      <c r="BQ16" s="37">
        <v>1609663</v>
      </c>
      <c r="BR16" s="37">
        <v>6066562</v>
      </c>
      <c r="BS16" s="38"/>
      <c r="BT16" s="38"/>
      <c r="BU16" s="37">
        <v>388309</v>
      </c>
      <c r="BV16" s="37">
        <v>1534924</v>
      </c>
      <c r="BW16" s="37">
        <v>8726969</v>
      </c>
      <c r="BX16" s="37">
        <f t="shared" si="6"/>
        <v>18326427</v>
      </c>
      <c r="BY16" s="43"/>
      <c r="BZ16" s="34"/>
      <c r="CA16" s="29">
        <v>2231</v>
      </c>
      <c r="CB16" s="29">
        <v>1788</v>
      </c>
      <c r="CC16" s="34"/>
      <c r="CD16" s="29">
        <v>2665</v>
      </c>
      <c r="CE16" s="29">
        <v>2419</v>
      </c>
      <c r="CF16" s="35"/>
      <c r="CG16" s="29">
        <v>8633</v>
      </c>
      <c r="CH16" s="29">
        <v>5300</v>
      </c>
      <c r="CI16" s="35"/>
      <c r="CJ16" s="29">
        <v>19008</v>
      </c>
      <c r="CK16" s="29">
        <v>17579</v>
      </c>
      <c r="CL16" s="35"/>
      <c r="CM16" s="29">
        <v>523</v>
      </c>
      <c r="CN16" s="29">
        <v>229</v>
      </c>
      <c r="CO16" s="29">
        <f t="shared" si="4"/>
        <v>28164</v>
      </c>
      <c r="CP16" s="29">
        <f t="shared" si="3"/>
        <v>23108</v>
      </c>
      <c r="CQ16" s="35"/>
      <c r="CR16" s="29">
        <v>2153</v>
      </c>
      <c r="CS16" s="29">
        <v>776</v>
      </c>
      <c r="CT16" s="39"/>
      <c r="CU16" s="35"/>
      <c r="CV16" s="29">
        <f t="shared" si="7"/>
        <v>33060</v>
      </c>
      <c r="CW16" s="40">
        <f t="shared" si="7"/>
        <v>27315</v>
      </c>
      <c r="CX16" s="39"/>
    </row>
    <row r="17" spans="1:102" s="13" customFormat="1" ht="13.5" customHeight="1">
      <c r="A17" s="129" t="s">
        <v>121</v>
      </c>
      <c r="B17" s="119"/>
      <c r="C17" s="29">
        <v>4</v>
      </c>
      <c r="D17" s="33"/>
      <c r="E17" s="30">
        <v>76</v>
      </c>
      <c r="F17" s="29">
        <v>1030</v>
      </c>
      <c r="G17" s="29">
        <v>82</v>
      </c>
      <c r="H17" s="29">
        <v>290</v>
      </c>
      <c r="I17" s="43"/>
      <c r="J17" s="31">
        <v>43.8</v>
      </c>
      <c r="K17" s="31">
        <v>37.1</v>
      </c>
      <c r="L17" s="31">
        <v>56</v>
      </c>
      <c r="M17" s="31">
        <v>4.6</v>
      </c>
      <c r="N17" s="31">
        <v>7</v>
      </c>
      <c r="O17" s="31">
        <f t="shared" si="5"/>
        <v>148.5</v>
      </c>
      <c r="P17" s="32">
        <v>11.5</v>
      </c>
      <c r="Q17" s="32">
        <v>23.2</v>
      </c>
      <c r="R17" s="110">
        <v>25.3</v>
      </c>
      <c r="S17" s="32">
        <v>25</v>
      </c>
      <c r="T17" s="32">
        <v>13.1</v>
      </c>
      <c r="U17" s="32">
        <v>20.1</v>
      </c>
      <c r="V17" s="32">
        <v>13.6</v>
      </c>
      <c r="W17" s="32">
        <v>7.1</v>
      </c>
      <c r="X17" s="32">
        <v>5.6</v>
      </c>
      <c r="Y17" s="32">
        <v>1</v>
      </c>
      <c r="Z17" s="32">
        <v>3</v>
      </c>
      <c r="AA17" s="43"/>
      <c r="AB17" s="12"/>
      <c r="AC17" s="12"/>
      <c r="AD17" s="33">
        <v>1411943</v>
      </c>
      <c r="AE17" s="33">
        <v>106250</v>
      </c>
      <c r="AF17" s="34"/>
      <c r="AG17" s="29">
        <v>4981</v>
      </c>
      <c r="AH17" s="29">
        <v>13132</v>
      </c>
      <c r="AI17" s="29">
        <v>18113</v>
      </c>
      <c r="AJ17" s="29">
        <v>2717</v>
      </c>
      <c r="AK17" s="29">
        <v>8272</v>
      </c>
      <c r="AL17" s="29">
        <f>SUM(AJ17:AK17)</f>
        <v>10989</v>
      </c>
      <c r="AM17" s="33">
        <v>4497</v>
      </c>
      <c r="AN17" s="43"/>
      <c r="AO17" s="34"/>
      <c r="AP17" s="29">
        <v>16315</v>
      </c>
      <c r="AQ17" s="29">
        <v>1710</v>
      </c>
      <c r="AR17" s="29">
        <v>4405</v>
      </c>
      <c r="AS17" s="29">
        <v>880579</v>
      </c>
      <c r="AT17" s="35"/>
      <c r="AU17" s="33">
        <v>13485</v>
      </c>
      <c r="AV17" s="33">
        <v>2084</v>
      </c>
      <c r="AW17" s="33">
        <v>2159</v>
      </c>
      <c r="AX17" s="33" t="s">
        <v>109</v>
      </c>
      <c r="AY17" s="34"/>
      <c r="AZ17" s="33" t="s">
        <v>109</v>
      </c>
      <c r="BA17" s="33">
        <v>0</v>
      </c>
      <c r="BB17" s="33">
        <v>5675</v>
      </c>
      <c r="BC17" s="33">
        <v>0</v>
      </c>
      <c r="BD17" s="33">
        <v>236399</v>
      </c>
      <c r="BE17" s="34"/>
      <c r="BF17" s="36">
        <v>1398</v>
      </c>
      <c r="BG17" s="36">
        <v>4023</v>
      </c>
      <c r="BH17" s="36">
        <v>3605</v>
      </c>
      <c r="BI17" s="36">
        <f>SUM(BG17:BH17)</f>
        <v>7628</v>
      </c>
      <c r="BJ17" s="36">
        <v>151</v>
      </c>
      <c r="BK17" s="36">
        <v>281</v>
      </c>
      <c r="BL17" s="36">
        <f>SUM(BI17:BJ17)</f>
        <v>7779</v>
      </c>
      <c r="BM17" s="33"/>
      <c r="BN17" s="46"/>
      <c r="BO17" s="46"/>
      <c r="BP17" s="43"/>
      <c r="BQ17" s="37">
        <v>1053924</v>
      </c>
      <c r="BR17" s="37">
        <v>1991642</v>
      </c>
      <c r="BS17" s="38"/>
      <c r="BT17" s="38"/>
      <c r="BU17" s="37">
        <v>137271</v>
      </c>
      <c r="BV17" s="37">
        <v>736000</v>
      </c>
      <c r="BW17" s="37">
        <v>6214000</v>
      </c>
      <c r="BX17" s="37">
        <f t="shared" si="6"/>
        <v>10132837</v>
      </c>
      <c r="BY17" s="43"/>
      <c r="BZ17" s="34"/>
      <c r="CA17" s="29">
        <v>778</v>
      </c>
      <c r="CB17" s="29">
        <v>758</v>
      </c>
      <c r="CC17" s="34"/>
      <c r="CD17" s="29">
        <v>1280</v>
      </c>
      <c r="CE17" s="29">
        <v>1158</v>
      </c>
      <c r="CF17" s="35"/>
      <c r="CG17" s="29">
        <v>2249</v>
      </c>
      <c r="CH17" s="29">
        <v>1410</v>
      </c>
      <c r="CI17" s="35"/>
      <c r="CJ17" s="29">
        <v>14578</v>
      </c>
      <c r="CK17" s="29">
        <v>12340</v>
      </c>
      <c r="CL17" s="35"/>
      <c r="CM17" s="29">
        <v>1243</v>
      </c>
      <c r="CN17" s="29">
        <v>730</v>
      </c>
      <c r="CO17" s="29">
        <f t="shared" si="4"/>
        <v>18070</v>
      </c>
      <c r="CP17" s="29">
        <f t="shared" si="3"/>
        <v>14480</v>
      </c>
      <c r="CQ17" s="35"/>
      <c r="CR17" s="29">
        <v>632</v>
      </c>
      <c r="CS17" s="29">
        <v>313</v>
      </c>
      <c r="CT17" s="39"/>
      <c r="CU17" s="35"/>
      <c r="CV17" s="29">
        <f t="shared" si="7"/>
        <v>20128</v>
      </c>
      <c r="CW17" s="40">
        <f t="shared" si="7"/>
        <v>16396</v>
      </c>
      <c r="CX17" s="39"/>
    </row>
    <row r="18" spans="1:102" s="13" customFormat="1" ht="13.5" customHeight="1">
      <c r="A18" s="129" t="s">
        <v>122</v>
      </c>
      <c r="B18" s="119"/>
      <c r="C18" s="29">
        <v>24</v>
      </c>
      <c r="D18" s="33"/>
      <c r="E18" s="30">
        <v>78</v>
      </c>
      <c r="F18" s="29">
        <v>3216</v>
      </c>
      <c r="G18" s="29">
        <v>276</v>
      </c>
      <c r="H18" s="29">
        <v>223</v>
      </c>
      <c r="I18" s="43"/>
      <c r="J18" s="31">
        <v>95.8</v>
      </c>
      <c r="K18" s="31">
        <v>89.514</v>
      </c>
      <c r="L18" s="31">
        <v>129.613</v>
      </c>
      <c r="M18" s="31">
        <v>10.5</v>
      </c>
      <c r="N18" s="31"/>
      <c r="O18" s="31">
        <f t="shared" si="5"/>
        <v>325.427</v>
      </c>
      <c r="P18" s="32">
        <v>1.6</v>
      </c>
      <c r="Q18" s="32">
        <v>60.2916</v>
      </c>
      <c r="R18" s="110">
        <v>54.7214</v>
      </c>
      <c r="S18" s="32">
        <v>84.514</v>
      </c>
      <c r="T18" s="32">
        <v>17</v>
      </c>
      <c r="U18" s="32">
        <v>54.8</v>
      </c>
      <c r="V18" s="32">
        <v>25</v>
      </c>
      <c r="W18" s="32">
        <v>13</v>
      </c>
      <c r="X18" s="32">
        <v>12.5</v>
      </c>
      <c r="Y18" s="32">
        <v>2</v>
      </c>
      <c r="Z18" s="32"/>
      <c r="AA18" s="43"/>
      <c r="AB18" s="12"/>
      <c r="AC18" s="12"/>
      <c r="AD18" s="33">
        <v>1289792</v>
      </c>
      <c r="AE18" s="33">
        <v>239952</v>
      </c>
      <c r="AF18" s="34"/>
      <c r="AG18" s="29">
        <v>7373</v>
      </c>
      <c r="AH18" s="29">
        <v>29117</v>
      </c>
      <c r="AI18" s="29">
        <f>SUM(AG18:AH18)</f>
        <v>36490</v>
      </c>
      <c r="AJ18" s="29">
        <v>4528</v>
      </c>
      <c r="AK18" s="29">
        <v>15593</v>
      </c>
      <c r="AL18" s="29">
        <f>SUM(AJ18:AK18)</f>
        <v>20121</v>
      </c>
      <c r="AM18" s="33">
        <v>4770</v>
      </c>
      <c r="AN18" s="43"/>
      <c r="AO18" s="34"/>
      <c r="AP18" s="29">
        <v>38447</v>
      </c>
      <c r="AQ18" s="29">
        <v>11352</v>
      </c>
      <c r="AR18" s="29">
        <v>18873</v>
      </c>
      <c r="AS18" s="29" t="s">
        <v>109</v>
      </c>
      <c r="AT18" s="35"/>
      <c r="AU18" s="33" t="s">
        <v>109</v>
      </c>
      <c r="AV18" s="33" t="s">
        <v>109</v>
      </c>
      <c r="AW18" s="33" t="s">
        <v>109</v>
      </c>
      <c r="AX18" s="33" t="s">
        <v>109</v>
      </c>
      <c r="AY18" s="34"/>
      <c r="AZ18" s="33" t="s">
        <v>109</v>
      </c>
      <c r="BA18" s="33" t="s">
        <v>109</v>
      </c>
      <c r="BB18" s="33" t="s">
        <v>109</v>
      </c>
      <c r="BC18" s="33" t="s">
        <v>109</v>
      </c>
      <c r="BD18" s="33" t="s">
        <v>109</v>
      </c>
      <c r="BE18" s="34"/>
      <c r="BF18" s="36">
        <v>96</v>
      </c>
      <c r="BG18" s="36">
        <v>11568</v>
      </c>
      <c r="BH18" s="36">
        <v>6979</v>
      </c>
      <c r="BI18" s="36">
        <v>18547</v>
      </c>
      <c r="BJ18" s="36">
        <v>645</v>
      </c>
      <c r="BK18" s="36">
        <v>302</v>
      </c>
      <c r="BL18" s="36">
        <v>19192</v>
      </c>
      <c r="BM18" s="33"/>
      <c r="BN18" s="46"/>
      <c r="BO18" s="46"/>
      <c r="BP18" s="43"/>
      <c r="BQ18" s="37">
        <v>3370414</v>
      </c>
      <c r="BR18" s="37">
        <v>6379751</v>
      </c>
      <c r="BS18" s="38"/>
      <c r="BT18" s="38"/>
      <c r="BU18" s="37">
        <v>502800</v>
      </c>
      <c r="BV18" s="37">
        <v>5005069</v>
      </c>
      <c r="BW18" s="37">
        <v>13264935</v>
      </c>
      <c r="BX18" s="37">
        <f t="shared" si="6"/>
        <v>28522969</v>
      </c>
      <c r="BY18" s="43"/>
      <c r="BZ18" s="34"/>
      <c r="CA18" s="29">
        <v>2199</v>
      </c>
      <c r="CB18" s="29">
        <v>2075</v>
      </c>
      <c r="CC18" s="34"/>
      <c r="CD18" s="29">
        <v>2948</v>
      </c>
      <c r="CE18" s="29">
        <v>2724</v>
      </c>
      <c r="CF18" s="35"/>
      <c r="CG18" s="29">
        <v>7762</v>
      </c>
      <c r="CH18" s="29">
        <v>4991</v>
      </c>
      <c r="CI18" s="35"/>
      <c r="CJ18" s="29">
        <v>24686</v>
      </c>
      <c r="CK18" s="29">
        <v>22854</v>
      </c>
      <c r="CL18" s="35"/>
      <c r="CM18" s="29">
        <v>235</v>
      </c>
      <c r="CN18" s="29">
        <v>144</v>
      </c>
      <c r="CO18" s="29">
        <f t="shared" si="4"/>
        <v>32683</v>
      </c>
      <c r="CP18" s="29">
        <f t="shared" si="3"/>
        <v>27989</v>
      </c>
      <c r="CQ18" s="35"/>
      <c r="CR18" s="29">
        <v>1073</v>
      </c>
      <c r="CS18" s="29">
        <v>471</v>
      </c>
      <c r="CT18" s="39">
        <v>13116</v>
      </c>
      <c r="CU18" s="35"/>
      <c r="CV18" s="29">
        <f t="shared" si="7"/>
        <v>37830</v>
      </c>
      <c r="CW18" s="40">
        <f t="shared" si="7"/>
        <v>32788</v>
      </c>
      <c r="CX18" s="39"/>
    </row>
    <row r="19" spans="1:102" s="13" customFormat="1" ht="13.5" customHeight="1">
      <c r="A19" s="129" t="s">
        <v>123</v>
      </c>
      <c r="B19" s="119"/>
      <c r="C19" s="29">
        <v>3</v>
      </c>
      <c r="D19" s="33"/>
      <c r="E19" s="30">
        <v>80</v>
      </c>
      <c r="F19" s="29">
        <v>1539</v>
      </c>
      <c r="G19" s="29">
        <v>60</v>
      </c>
      <c r="H19" s="29">
        <v>99</v>
      </c>
      <c r="I19" s="43"/>
      <c r="J19" s="31">
        <v>39.3</v>
      </c>
      <c r="K19" s="31">
        <v>15</v>
      </c>
      <c r="L19" s="31">
        <v>65.62</v>
      </c>
      <c r="M19" s="31">
        <v>6</v>
      </c>
      <c r="N19" s="31"/>
      <c r="O19" s="31">
        <f t="shared" si="5"/>
        <v>125.92</v>
      </c>
      <c r="P19" s="32"/>
      <c r="Q19" s="32">
        <v>13.19</v>
      </c>
      <c r="R19" s="110">
        <v>48.63</v>
      </c>
      <c r="S19" s="32">
        <v>10.8</v>
      </c>
      <c r="T19" s="32">
        <v>9.9</v>
      </c>
      <c r="U19" s="32">
        <v>22.4</v>
      </c>
      <c r="V19" s="32">
        <v>11</v>
      </c>
      <c r="W19" s="32">
        <v>5</v>
      </c>
      <c r="X19" s="32"/>
      <c r="Y19" s="32"/>
      <c r="Z19" s="32">
        <v>5</v>
      </c>
      <c r="AA19" s="43"/>
      <c r="AB19" s="12"/>
      <c r="AC19" s="12"/>
      <c r="AD19" s="33">
        <v>489549</v>
      </c>
      <c r="AE19" s="33">
        <v>120654</v>
      </c>
      <c r="AF19" s="34"/>
      <c r="AG19" s="29">
        <v>1087</v>
      </c>
      <c r="AH19" s="29">
        <v>1176</v>
      </c>
      <c r="AI19" s="29">
        <f>SUM(AG19:AH19)</f>
        <v>2263</v>
      </c>
      <c r="AJ19" s="29">
        <v>2326</v>
      </c>
      <c r="AK19" s="29">
        <v>7031</v>
      </c>
      <c r="AL19" s="29">
        <f>SUM(AJ19:AK19)</f>
        <v>9357</v>
      </c>
      <c r="AM19" s="33">
        <v>3382</v>
      </c>
      <c r="AN19" s="43"/>
      <c r="AO19" s="34"/>
      <c r="AP19" s="29">
        <v>16517</v>
      </c>
      <c r="AQ19" s="29">
        <v>3640</v>
      </c>
      <c r="AR19" s="29">
        <v>4089</v>
      </c>
      <c r="AS19" s="29">
        <f>SUM(AP19:AQ19)-AR19+501846</f>
        <v>517914</v>
      </c>
      <c r="AT19" s="35"/>
      <c r="AU19" s="33"/>
      <c r="AV19" s="33"/>
      <c r="AW19" s="33"/>
      <c r="AX19" s="33"/>
      <c r="AY19" s="34"/>
      <c r="AZ19" s="33"/>
      <c r="BA19" s="33"/>
      <c r="BB19" s="33"/>
      <c r="BC19" s="33"/>
      <c r="BD19" s="33"/>
      <c r="BE19" s="34"/>
      <c r="BF19" s="36"/>
      <c r="BG19" s="36"/>
      <c r="BH19" s="36"/>
      <c r="BI19" s="36"/>
      <c r="BJ19" s="36"/>
      <c r="BK19" s="36"/>
      <c r="BL19" s="36">
        <f>SUM(BI19:BJ19)</f>
        <v>0</v>
      </c>
      <c r="BM19" s="33"/>
      <c r="BN19" s="46"/>
      <c r="BO19" s="46"/>
      <c r="BP19" s="43"/>
      <c r="BQ19" s="37">
        <v>1318114</v>
      </c>
      <c r="BR19" s="37">
        <v>2001816</v>
      </c>
      <c r="BS19" s="38"/>
      <c r="BT19" s="38"/>
      <c r="BU19" s="37">
        <v>236771</v>
      </c>
      <c r="BV19" s="37">
        <v>938224</v>
      </c>
      <c r="BW19" s="37">
        <v>4801541</v>
      </c>
      <c r="BX19" s="37">
        <f t="shared" si="6"/>
        <v>9296466</v>
      </c>
      <c r="BY19" s="43"/>
      <c r="BZ19" s="34"/>
      <c r="CA19" s="29">
        <v>731</v>
      </c>
      <c r="CB19" s="29">
        <v>701</v>
      </c>
      <c r="CC19" s="34"/>
      <c r="CD19" s="29">
        <v>1105</v>
      </c>
      <c r="CE19" s="29">
        <v>1011</v>
      </c>
      <c r="CF19" s="35"/>
      <c r="CG19" s="29">
        <v>5879</v>
      </c>
      <c r="CH19" s="29">
        <v>3159</v>
      </c>
      <c r="CI19" s="35"/>
      <c r="CJ19" s="29">
        <v>16614</v>
      </c>
      <c r="CK19" s="29">
        <v>13967</v>
      </c>
      <c r="CL19" s="35"/>
      <c r="CM19" s="29">
        <v>157</v>
      </c>
      <c r="CN19" s="29">
        <v>100</v>
      </c>
      <c r="CO19" s="29">
        <f t="shared" si="4"/>
        <v>22650</v>
      </c>
      <c r="CP19" s="29">
        <f t="shared" si="3"/>
        <v>17226</v>
      </c>
      <c r="CQ19" s="35"/>
      <c r="CR19" s="29">
        <v>0</v>
      </c>
      <c r="CS19" s="29">
        <v>0</v>
      </c>
      <c r="CT19" s="39"/>
      <c r="CU19" s="35"/>
      <c r="CV19" s="29">
        <f t="shared" si="7"/>
        <v>24486</v>
      </c>
      <c r="CW19" s="40">
        <f t="shared" si="7"/>
        <v>18938</v>
      </c>
      <c r="CX19" s="39">
        <v>1494011</v>
      </c>
    </row>
    <row r="20" spans="1:102" s="13" customFormat="1" ht="13.5" customHeight="1">
      <c r="A20" s="129" t="s">
        <v>124</v>
      </c>
      <c r="B20" s="119"/>
      <c r="C20" s="29">
        <v>9</v>
      </c>
      <c r="D20" s="33"/>
      <c r="E20" s="30">
        <v>71</v>
      </c>
      <c r="F20" s="29">
        <v>1731</v>
      </c>
      <c r="G20" s="29">
        <v>152</v>
      </c>
      <c r="H20" s="29">
        <v>180</v>
      </c>
      <c r="I20" s="43"/>
      <c r="J20" s="31">
        <v>63.15</v>
      </c>
      <c r="K20" s="31">
        <v>40</v>
      </c>
      <c r="L20" s="31">
        <v>52.4</v>
      </c>
      <c r="M20" s="31">
        <v>11.8</v>
      </c>
      <c r="N20" s="31">
        <v>15</v>
      </c>
      <c r="O20" s="31">
        <f t="shared" si="5"/>
        <v>182.35000000000002</v>
      </c>
      <c r="P20" s="32"/>
      <c r="Q20" s="32">
        <v>1.7</v>
      </c>
      <c r="R20" s="110">
        <v>22.1</v>
      </c>
      <c r="S20" s="32">
        <v>7.7</v>
      </c>
      <c r="T20" s="32">
        <v>10</v>
      </c>
      <c r="U20" s="32">
        <v>16.15</v>
      </c>
      <c r="V20" s="32">
        <v>12.2</v>
      </c>
      <c r="W20" s="32">
        <v>6</v>
      </c>
      <c r="X20" s="32"/>
      <c r="Y20" s="32">
        <v>4</v>
      </c>
      <c r="Z20" s="32"/>
      <c r="AA20" s="43"/>
      <c r="AB20" s="12"/>
      <c r="AC20" s="12"/>
      <c r="AD20" s="33">
        <v>821285</v>
      </c>
      <c r="AE20" s="33"/>
      <c r="AF20" s="34"/>
      <c r="AG20" s="29">
        <v>3270</v>
      </c>
      <c r="AH20" s="29">
        <v>3166</v>
      </c>
      <c r="AI20" s="29">
        <v>6436</v>
      </c>
      <c r="AJ20" s="29">
        <v>3976</v>
      </c>
      <c r="AK20" s="29">
        <v>11129</v>
      </c>
      <c r="AL20" s="29">
        <v>15105</v>
      </c>
      <c r="AM20" s="33">
        <v>4207</v>
      </c>
      <c r="AN20" s="43"/>
      <c r="AO20" s="34"/>
      <c r="AP20" s="29">
        <v>72197</v>
      </c>
      <c r="AQ20" s="29">
        <v>12996</v>
      </c>
      <c r="AR20" s="29">
        <v>7396</v>
      </c>
      <c r="AS20" s="29">
        <v>863919</v>
      </c>
      <c r="AT20" s="35"/>
      <c r="AU20" s="33"/>
      <c r="AV20" s="33"/>
      <c r="AW20" s="33">
        <v>1788</v>
      </c>
      <c r="AX20" s="33"/>
      <c r="AY20" s="34"/>
      <c r="AZ20" s="33">
        <v>5494</v>
      </c>
      <c r="BA20" s="33" t="s">
        <v>109</v>
      </c>
      <c r="BB20" s="33" t="s">
        <v>109</v>
      </c>
      <c r="BC20" s="33" t="s">
        <v>109</v>
      </c>
      <c r="BD20" s="33">
        <v>85994</v>
      </c>
      <c r="BE20" s="34"/>
      <c r="BF20" s="36">
        <v>528</v>
      </c>
      <c r="BG20" s="36">
        <v>5692</v>
      </c>
      <c r="BH20" s="36">
        <v>3235</v>
      </c>
      <c r="BI20" s="36">
        <v>8927</v>
      </c>
      <c r="BJ20" s="36">
        <v>123</v>
      </c>
      <c r="BK20" s="36">
        <v>122</v>
      </c>
      <c r="BL20" s="36">
        <f>SUM(BI20:BJ20)</f>
        <v>9050</v>
      </c>
      <c r="BM20" s="33"/>
      <c r="BN20" s="46"/>
      <c r="BO20" s="46"/>
      <c r="BP20" s="43"/>
      <c r="BQ20" s="37">
        <v>2425924</v>
      </c>
      <c r="BR20" s="37">
        <v>3320017</v>
      </c>
      <c r="BS20" s="38"/>
      <c r="BT20" s="38"/>
      <c r="BU20" s="37">
        <v>83938</v>
      </c>
      <c r="BV20" s="37">
        <v>2439721</v>
      </c>
      <c r="BW20" s="37">
        <v>7717210</v>
      </c>
      <c r="BX20" s="37">
        <f t="shared" si="6"/>
        <v>15986810</v>
      </c>
      <c r="BY20" s="43"/>
      <c r="BZ20" s="34"/>
      <c r="CA20" s="29">
        <v>945</v>
      </c>
      <c r="CB20" s="29">
        <v>910</v>
      </c>
      <c r="CC20" s="34"/>
      <c r="CD20" s="29">
        <v>1268</v>
      </c>
      <c r="CE20" s="29">
        <v>1183</v>
      </c>
      <c r="CF20" s="35"/>
      <c r="CG20" s="29">
        <v>4436</v>
      </c>
      <c r="CH20" s="29">
        <v>2673</v>
      </c>
      <c r="CI20" s="35"/>
      <c r="CJ20" s="29">
        <v>21623</v>
      </c>
      <c r="CK20" s="29">
        <v>17999</v>
      </c>
      <c r="CL20" s="35"/>
      <c r="CM20" s="29">
        <v>493</v>
      </c>
      <c r="CN20" s="29">
        <v>257</v>
      </c>
      <c r="CO20" s="29">
        <f t="shared" si="4"/>
        <v>26552</v>
      </c>
      <c r="CP20" s="29">
        <f t="shared" si="3"/>
        <v>20929</v>
      </c>
      <c r="CQ20" s="35"/>
      <c r="CR20" s="29">
        <v>784</v>
      </c>
      <c r="CS20" s="29">
        <v>328</v>
      </c>
      <c r="CT20" s="39"/>
      <c r="CU20" s="35"/>
      <c r="CV20" s="29">
        <f t="shared" si="7"/>
        <v>28765</v>
      </c>
      <c r="CW20" s="40">
        <f t="shared" si="7"/>
        <v>23022</v>
      </c>
      <c r="CX20" s="39"/>
    </row>
    <row r="21" spans="1:102" s="13" customFormat="1" ht="13.5" customHeight="1">
      <c r="A21" s="129" t="s">
        <v>125</v>
      </c>
      <c r="B21" s="119"/>
      <c r="C21" s="29">
        <v>2</v>
      </c>
      <c r="D21" s="33"/>
      <c r="E21" s="30">
        <v>80</v>
      </c>
      <c r="F21" s="29">
        <v>491</v>
      </c>
      <c r="G21" s="29">
        <v>13</v>
      </c>
      <c r="H21" s="29">
        <v>237</v>
      </c>
      <c r="I21" s="43"/>
      <c r="J21" s="31">
        <v>22.8</v>
      </c>
      <c r="K21" s="31">
        <v>15.8</v>
      </c>
      <c r="L21" s="31">
        <v>35.32</v>
      </c>
      <c r="M21" s="31">
        <v>0</v>
      </c>
      <c r="N21" s="31">
        <v>0</v>
      </c>
      <c r="O21" s="31">
        <f t="shared" si="5"/>
        <v>73.92</v>
      </c>
      <c r="P21" s="32"/>
      <c r="Q21" s="32"/>
      <c r="R21" s="110"/>
      <c r="S21" s="32"/>
      <c r="T21" s="32"/>
      <c r="U21" s="32"/>
      <c r="V21" s="32"/>
      <c r="W21" s="32"/>
      <c r="X21" s="32"/>
      <c r="Y21" s="32"/>
      <c r="Z21" s="32"/>
      <c r="AA21" s="43"/>
      <c r="AB21" s="12"/>
      <c r="AC21" s="12"/>
      <c r="AD21" s="33"/>
      <c r="AE21" s="33"/>
      <c r="AF21" s="34"/>
      <c r="AG21" s="29">
        <v>2109</v>
      </c>
      <c r="AH21" s="29">
        <v>2764</v>
      </c>
      <c r="AI21" s="29">
        <f>SUM(AG21:AH21)</f>
        <v>4873</v>
      </c>
      <c r="AJ21" s="29">
        <v>1963</v>
      </c>
      <c r="AK21" s="29">
        <v>6036</v>
      </c>
      <c r="AL21" s="29">
        <f>SUM(AJ21:AK21)</f>
        <v>7999</v>
      </c>
      <c r="AM21" s="33"/>
      <c r="AN21" s="43"/>
      <c r="AO21" s="34"/>
      <c r="AP21" s="29">
        <v>14910</v>
      </c>
      <c r="AQ21" s="29">
        <v>2014</v>
      </c>
      <c r="AR21" s="29">
        <v>4975</v>
      </c>
      <c r="AS21" s="29">
        <v>391383</v>
      </c>
      <c r="AT21" s="35"/>
      <c r="AU21" s="33"/>
      <c r="AV21" s="33"/>
      <c r="AW21" s="33"/>
      <c r="AX21" s="33"/>
      <c r="AY21" s="34"/>
      <c r="AZ21" s="33"/>
      <c r="BA21" s="33"/>
      <c r="BB21" s="33"/>
      <c r="BC21" s="33"/>
      <c r="BD21" s="33"/>
      <c r="BE21" s="34"/>
      <c r="BF21" s="36"/>
      <c r="BG21" s="36"/>
      <c r="BH21" s="36"/>
      <c r="BI21" s="36"/>
      <c r="BJ21" s="36"/>
      <c r="BK21" s="36"/>
      <c r="BL21" s="36">
        <f>SUM(BI21:BJ21)</f>
        <v>0</v>
      </c>
      <c r="BM21" s="33"/>
      <c r="BN21" s="46"/>
      <c r="BO21" s="46"/>
      <c r="BP21" s="43"/>
      <c r="BQ21" s="37">
        <v>890335</v>
      </c>
      <c r="BR21" s="37">
        <v>1657289.96</v>
      </c>
      <c r="BS21" s="38"/>
      <c r="BT21" s="38"/>
      <c r="BU21" s="37">
        <v>71161.96</v>
      </c>
      <c r="BV21" s="37">
        <v>870087</v>
      </c>
      <c r="BW21" s="37">
        <f>3006758+260637</f>
        <v>3267395</v>
      </c>
      <c r="BX21" s="37">
        <f t="shared" si="6"/>
        <v>6756268.92</v>
      </c>
      <c r="BY21" s="43"/>
      <c r="BZ21" s="34"/>
      <c r="CA21" s="29">
        <v>596</v>
      </c>
      <c r="CB21" s="29">
        <v>574</v>
      </c>
      <c r="CC21" s="34"/>
      <c r="CD21" s="29">
        <v>829</v>
      </c>
      <c r="CE21" s="29">
        <v>720</v>
      </c>
      <c r="CF21" s="35"/>
      <c r="CG21" s="29">
        <v>3078</v>
      </c>
      <c r="CH21" s="29">
        <v>1903</v>
      </c>
      <c r="CI21" s="35"/>
      <c r="CJ21" s="29">
        <v>9185</v>
      </c>
      <c r="CK21" s="29">
        <v>7921</v>
      </c>
      <c r="CL21" s="35"/>
      <c r="CM21" s="29">
        <v>160</v>
      </c>
      <c r="CN21" s="29">
        <v>86</v>
      </c>
      <c r="CO21" s="29">
        <f t="shared" si="4"/>
        <v>12423</v>
      </c>
      <c r="CP21" s="29">
        <f t="shared" si="3"/>
        <v>9910</v>
      </c>
      <c r="CQ21" s="35"/>
      <c r="CR21" s="29">
        <v>373</v>
      </c>
      <c r="CS21" s="29">
        <v>130</v>
      </c>
      <c r="CT21" s="39"/>
      <c r="CU21" s="35"/>
      <c r="CV21" s="29">
        <f t="shared" si="7"/>
        <v>13848</v>
      </c>
      <c r="CW21" s="40">
        <f t="shared" si="7"/>
        <v>11204</v>
      </c>
      <c r="CX21" s="39"/>
    </row>
    <row r="22" spans="1:102" s="13" customFormat="1" ht="15.75" customHeight="1">
      <c r="A22" s="130" t="s">
        <v>126</v>
      </c>
      <c r="B22" s="119"/>
      <c r="C22" s="49"/>
      <c r="D22" s="33"/>
      <c r="E22" s="49"/>
      <c r="F22" s="49"/>
      <c r="G22" s="49"/>
      <c r="H22" s="49"/>
      <c r="I22" s="43"/>
      <c r="J22" s="49"/>
      <c r="K22" s="49"/>
      <c r="L22" s="49"/>
      <c r="M22" s="49"/>
      <c r="N22" s="49"/>
      <c r="O22" s="49"/>
      <c r="P22" s="32"/>
      <c r="Q22" s="32"/>
      <c r="R22" s="110"/>
      <c r="S22" s="32"/>
      <c r="T22" s="32"/>
      <c r="U22" s="32"/>
      <c r="V22" s="32"/>
      <c r="W22" s="32"/>
      <c r="X22" s="32"/>
      <c r="Y22" s="32"/>
      <c r="Z22" s="32"/>
      <c r="AA22" s="43"/>
      <c r="AB22" s="12"/>
      <c r="AC22" s="12"/>
      <c r="AD22" s="33"/>
      <c r="AE22" s="33"/>
      <c r="AF22" s="34"/>
      <c r="AG22" s="49"/>
      <c r="AH22" s="49"/>
      <c r="AI22" s="49"/>
      <c r="AJ22" s="49"/>
      <c r="AK22" s="49"/>
      <c r="AL22" s="49"/>
      <c r="AM22" s="33"/>
      <c r="AN22" s="43"/>
      <c r="AO22" s="34"/>
      <c r="AP22" s="49"/>
      <c r="AQ22" s="49"/>
      <c r="AR22" s="49"/>
      <c r="AS22" s="49"/>
      <c r="AT22" s="35"/>
      <c r="AU22" s="33"/>
      <c r="AV22" s="33"/>
      <c r="AW22" s="33"/>
      <c r="AX22" s="33"/>
      <c r="AY22" s="34"/>
      <c r="AZ22" s="33"/>
      <c r="BA22" s="33"/>
      <c r="BB22" s="33"/>
      <c r="BC22" s="33"/>
      <c r="BD22" s="33"/>
      <c r="BE22" s="34"/>
      <c r="BF22" s="33"/>
      <c r="BG22" s="33"/>
      <c r="BH22" s="33"/>
      <c r="BI22" s="33"/>
      <c r="BJ22" s="33"/>
      <c r="BK22" s="33"/>
      <c r="BL22" s="33"/>
      <c r="BM22" s="33"/>
      <c r="BN22" s="46"/>
      <c r="BO22" s="46"/>
      <c r="BP22" s="43"/>
      <c r="BQ22" s="49"/>
      <c r="BR22" s="49"/>
      <c r="BS22" s="38"/>
      <c r="BT22" s="38"/>
      <c r="BU22" s="49"/>
      <c r="BV22" s="49"/>
      <c r="BW22" s="49"/>
      <c r="BX22" s="49"/>
      <c r="BY22" s="43"/>
      <c r="BZ22" s="34"/>
      <c r="CA22" s="49"/>
      <c r="CB22" s="49"/>
      <c r="CC22" s="34"/>
      <c r="CD22" s="49"/>
      <c r="CE22" s="49"/>
      <c r="CF22" s="35"/>
      <c r="CG22" s="49"/>
      <c r="CH22" s="49"/>
      <c r="CI22" s="35"/>
      <c r="CJ22" s="49"/>
      <c r="CK22" s="49"/>
      <c r="CL22" s="35"/>
      <c r="CM22" s="49"/>
      <c r="CN22" s="49"/>
      <c r="CO22" s="49"/>
      <c r="CP22" s="49"/>
      <c r="CQ22" s="35"/>
      <c r="CR22" s="49"/>
      <c r="CS22" s="49"/>
      <c r="CT22" s="39"/>
      <c r="CU22" s="35"/>
      <c r="CV22" s="49"/>
      <c r="CW22" s="49"/>
      <c r="CX22" s="39"/>
    </row>
    <row r="23" spans="1:102" s="13" customFormat="1" ht="13.5" customHeight="1">
      <c r="A23" s="129" t="s">
        <v>127</v>
      </c>
      <c r="B23" s="119"/>
      <c r="C23" s="29">
        <v>2</v>
      </c>
      <c r="D23" s="33" t="s">
        <v>109</v>
      </c>
      <c r="E23" s="52">
        <v>77.5</v>
      </c>
      <c r="F23" s="29">
        <v>333</v>
      </c>
      <c r="G23" s="29">
        <v>14</v>
      </c>
      <c r="H23" s="29">
        <v>32</v>
      </c>
      <c r="I23" s="43"/>
      <c r="J23" s="31">
        <v>18</v>
      </c>
      <c r="K23" s="31">
        <v>15</v>
      </c>
      <c r="L23" s="31">
        <v>17</v>
      </c>
      <c r="M23" s="31">
        <v>5</v>
      </c>
      <c r="N23" s="31" t="s">
        <v>109</v>
      </c>
      <c r="O23" s="31">
        <f>SUM(J23:N23)</f>
        <v>55</v>
      </c>
      <c r="P23" s="32">
        <v>4</v>
      </c>
      <c r="Q23" s="32">
        <v>2</v>
      </c>
      <c r="R23" s="110">
        <v>13</v>
      </c>
      <c r="S23" s="32">
        <v>7</v>
      </c>
      <c r="T23" s="32">
        <v>10</v>
      </c>
      <c r="U23" s="32">
        <v>7</v>
      </c>
      <c r="V23" s="32">
        <v>6</v>
      </c>
      <c r="W23" s="32">
        <v>1</v>
      </c>
      <c r="X23" s="32">
        <v>4</v>
      </c>
      <c r="Y23" s="32"/>
      <c r="Z23" s="32">
        <v>1</v>
      </c>
      <c r="AA23" s="43"/>
      <c r="AB23" s="12"/>
      <c r="AC23" s="12"/>
      <c r="AD23" s="33">
        <v>114399</v>
      </c>
      <c r="AE23" s="33">
        <v>36269</v>
      </c>
      <c r="AF23" s="34"/>
      <c r="AG23" s="29">
        <v>858</v>
      </c>
      <c r="AH23" s="29">
        <v>586</v>
      </c>
      <c r="AI23" s="29">
        <v>1444</v>
      </c>
      <c r="AJ23" s="29">
        <v>972</v>
      </c>
      <c r="AK23" s="29">
        <v>2446</v>
      </c>
      <c r="AL23" s="29">
        <f>SUM(AJ23:AK23)</f>
        <v>3418</v>
      </c>
      <c r="AM23" s="33"/>
      <c r="AN23" s="43"/>
      <c r="AO23" s="34"/>
      <c r="AP23" s="29">
        <v>1355</v>
      </c>
      <c r="AQ23" s="29">
        <v>2402</v>
      </c>
      <c r="AR23" s="29">
        <v>15432</v>
      </c>
      <c r="AS23" s="29">
        <v>231735</v>
      </c>
      <c r="AT23" s="35"/>
      <c r="AU23" s="33">
        <v>1273</v>
      </c>
      <c r="AV23" s="33">
        <v>2096</v>
      </c>
      <c r="AW23" s="33">
        <v>9980</v>
      </c>
      <c r="AX23" s="33">
        <v>175390</v>
      </c>
      <c r="AY23" s="34"/>
      <c r="AZ23" s="33" t="s">
        <v>109</v>
      </c>
      <c r="BA23" s="33" t="s">
        <v>109</v>
      </c>
      <c r="BB23" s="33" t="s">
        <v>109</v>
      </c>
      <c r="BC23" s="33" t="s">
        <v>109</v>
      </c>
      <c r="BD23" s="33" t="s">
        <v>109</v>
      </c>
      <c r="BE23" s="34"/>
      <c r="BF23" s="63" t="s">
        <v>109</v>
      </c>
      <c r="BG23" s="63" t="s">
        <v>109</v>
      </c>
      <c r="BH23" s="63" t="s">
        <v>109</v>
      </c>
      <c r="BI23" s="63" t="s">
        <v>109</v>
      </c>
      <c r="BJ23" s="63" t="s">
        <v>109</v>
      </c>
      <c r="BK23" s="63" t="s">
        <v>109</v>
      </c>
      <c r="BL23" s="63" t="s">
        <v>109</v>
      </c>
      <c r="BM23" s="33">
        <v>13426</v>
      </c>
      <c r="BN23" s="46"/>
      <c r="BO23" s="46"/>
      <c r="BP23" s="43"/>
      <c r="BQ23" s="37">
        <v>404116</v>
      </c>
      <c r="BR23" s="37">
        <v>633122</v>
      </c>
      <c r="BS23" s="38"/>
      <c r="BT23" s="38"/>
      <c r="BU23" s="37">
        <v>21933</v>
      </c>
      <c r="BV23" s="37">
        <v>264175</v>
      </c>
      <c r="BW23" s="37">
        <v>1721089</v>
      </c>
      <c r="BX23" s="37">
        <f>SUM(BQ23+BR23+BU23+BV23+BW23)</f>
        <v>3044435</v>
      </c>
      <c r="BY23" s="43"/>
      <c r="BZ23" s="34"/>
      <c r="CA23" s="29">
        <v>317</v>
      </c>
      <c r="CB23" s="29">
        <v>305</v>
      </c>
      <c r="CC23" s="34"/>
      <c r="CD23" s="29">
        <v>372</v>
      </c>
      <c r="CE23" s="29">
        <v>262.3</v>
      </c>
      <c r="CF23" s="35"/>
      <c r="CG23" s="29">
        <v>824</v>
      </c>
      <c r="CH23" s="29">
        <v>449.7</v>
      </c>
      <c r="CI23" s="35"/>
      <c r="CJ23" s="29">
        <v>3423</v>
      </c>
      <c r="CK23" s="29">
        <v>2325.8</v>
      </c>
      <c r="CL23" s="35"/>
      <c r="CM23" s="29">
        <v>8691</v>
      </c>
      <c r="CN23" s="29">
        <v>2760.9</v>
      </c>
      <c r="CO23" s="29">
        <f>(CG23+CJ23+CM23)</f>
        <v>12938</v>
      </c>
      <c r="CP23" s="29">
        <f>(CH23+CK23+CN23)</f>
        <v>5536.4</v>
      </c>
      <c r="CQ23" s="35"/>
      <c r="CR23" s="29">
        <v>531</v>
      </c>
      <c r="CS23" s="29">
        <v>178.2</v>
      </c>
      <c r="CT23" s="65"/>
      <c r="CU23" s="35"/>
      <c r="CV23" s="29">
        <f>(CA23+CD23+CO23)</f>
        <v>13627</v>
      </c>
      <c r="CW23" s="40">
        <f>(CB23+CE23+CP23)</f>
        <v>6103.7</v>
      </c>
      <c r="CX23" s="39"/>
    </row>
    <row r="24" spans="1:102" s="13" customFormat="1" ht="15.75" customHeight="1">
      <c r="A24" s="130" t="s">
        <v>128</v>
      </c>
      <c r="B24" s="119"/>
      <c r="C24" s="49"/>
      <c r="D24" s="33"/>
      <c r="E24" s="49"/>
      <c r="F24" s="49"/>
      <c r="G24" s="49"/>
      <c r="H24" s="49"/>
      <c r="I24" s="43"/>
      <c r="J24" s="49"/>
      <c r="K24" s="49"/>
      <c r="L24" s="49"/>
      <c r="M24" s="49"/>
      <c r="N24" s="49"/>
      <c r="O24" s="49"/>
      <c r="P24" s="32"/>
      <c r="Q24" s="32"/>
      <c r="R24" s="110"/>
      <c r="S24" s="32"/>
      <c r="T24" s="32"/>
      <c r="U24" s="32"/>
      <c r="V24" s="32"/>
      <c r="W24" s="32"/>
      <c r="X24" s="32"/>
      <c r="Y24" s="32"/>
      <c r="Z24" s="32"/>
      <c r="AA24" s="43"/>
      <c r="AB24" s="12"/>
      <c r="AC24" s="12"/>
      <c r="AD24" s="33"/>
      <c r="AE24" s="33"/>
      <c r="AF24" s="34"/>
      <c r="AG24" s="49"/>
      <c r="AH24" s="49"/>
      <c r="AI24" s="49"/>
      <c r="AJ24" s="49"/>
      <c r="AK24" s="49"/>
      <c r="AL24" s="49"/>
      <c r="AM24" s="33"/>
      <c r="AN24" s="43"/>
      <c r="AO24" s="34"/>
      <c r="AP24" s="49"/>
      <c r="AQ24" s="49"/>
      <c r="AR24" s="49"/>
      <c r="AS24" s="49"/>
      <c r="AT24" s="35"/>
      <c r="AU24" s="33"/>
      <c r="AV24" s="33"/>
      <c r="AW24" s="33"/>
      <c r="AX24" s="33"/>
      <c r="AY24" s="34"/>
      <c r="AZ24" s="33"/>
      <c r="BA24" s="33"/>
      <c r="BB24" s="33"/>
      <c r="BC24" s="33"/>
      <c r="BD24" s="33"/>
      <c r="BE24" s="34"/>
      <c r="BF24" s="33"/>
      <c r="BG24" s="33"/>
      <c r="BH24" s="33"/>
      <c r="BI24" s="33"/>
      <c r="BJ24" s="33"/>
      <c r="BK24" s="33"/>
      <c r="BL24" s="33"/>
      <c r="BM24" s="33"/>
      <c r="BN24" s="46"/>
      <c r="BO24" s="46"/>
      <c r="BP24" s="43"/>
      <c r="BQ24" s="49"/>
      <c r="BR24" s="49"/>
      <c r="BS24" s="38"/>
      <c r="BT24" s="38"/>
      <c r="BU24" s="49"/>
      <c r="BV24" s="49"/>
      <c r="BW24" s="49"/>
      <c r="BX24" s="49"/>
      <c r="BY24" s="43"/>
      <c r="BZ24" s="34"/>
      <c r="CA24" s="49"/>
      <c r="CB24" s="49"/>
      <c r="CC24" s="34"/>
      <c r="CD24" s="49"/>
      <c r="CE24" s="49"/>
      <c r="CF24" s="35"/>
      <c r="CG24" s="49"/>
      <c r="CH24" s="49"/>
      <c r="CI24" s="35"/>
      <c r="CJ24" s="49"/>
      <c r="CK24" s="49"/>
      <c r="CL24" s="35"/>
      <c r="CM24" s="49"/>
      <c r="CN24" s="49"/>
      <c r="CO24" s="49"/>
      <c r="CP24" s="49"/>
      <c r="CQ24" s="35"/>
      <c r="CR24" s="49"/>
      <c r="CS24" s="49"/>
      <c r="CT24" s="39"/>
      <c r="CU24" s="35"/>
      <c r="CV24" s="49"/>
      <c r="CW24" s="49"/>
      <c r="CX24" s="39"/>
    </row>
    <row r="25" spans="1:102" s="13" customFormat="1" ht="13.5" customHeight="1">
      <c r="A25" s="129" t="s">
        <v>129</v>
      </c>
      <c r="B25" s="119"/>
      <c r="C25" s="29">
        <v>2</v>
      </c>
      <c r="D25" s="33"/>
      <c r="E25" s="30">
        <v>83</v>
      </c>
      <c r="F25" s="29">
        <v>396</v>
      </c>
      <c r="G25" s="29">
        <v>39</v>
      </c>
      <c r="H25" s="29">
        <v>0</v>
      </c>
      <c r="I25" s="43"/>
      <c r="J25" s="31">
        <v>8.7</v>
      </c>
      <c r="K25" s="31">
        <v>4.1</v>
      </c>
      <c r="L25" s="31">
        <v>15.8</v>
      </c>
      <c r="M25" s="31">
        <v>1</v>
      </c>
      <c r="N25" s="31"/>
      <c r="O25" s="31">
        <f aca="true" t="shared" si="8" ref="O25:O30">SUM(J25:N25)</f>
        <v>29.6</v>
      </c>
      <c r="P25" s="32"/>
      <c r="Q25" s="32"/>
      <c r="R25" s="110"/>
      <c r="S25" s="32"/>
      <c r="T25" s="32"/>
      <c r="U25" s="32"/>
      <c r="V25" s="32"/>
      <c r="W25" s="32"/>
      <c r="X25" s="32"/>
      <c r="Y25" s="32"/>
      <c r="Z25" s="32"/>
      <c r="AA25" s="43"/>
      <c r="AB25" s="12"/>
      <c r="AC25" s="12"/>
      <c r="AD25" s="66"/>
      <c r="AE25" s="33"/>
      <c r="AF25" s="34"/>
      <c r="AG25" s="29">
        <v>498</v>
      </c>
      <c r="AH25" s="29">
        <v>760</v>
      </c>
      <c r="AI25" s="29">
        <f>SUM(AG25:AH25)</f>
        <v>1258</v>
      </c>
      <c r="AJ25" s="29">
        <v>1684</v>
      </c>
      <c r="AK25" s="29">
        <v>6021</v>
      </c>
      <c r="AL25" s="29">
        <f aca="true" t="shared" si="9" ref="AL25:AL30">SUM(AJ25:AK25)</f>
        <v>7705</v>
      </c>
      <c r="AM25" s="33"/>
      <c r="AN25" s="43"/>
      <c r="AO25" s="34"/>
      <c r="AP25" s="29">
        <v>1888</v>
      </c>
      <c r="AQ25" s="29">
        <v>119</v>
      </c>
      <c r="AR25" s="29" t="s">
        <v>109</v>
      </c>
      <c r="AS25" s="29">
        <v>106023</v>
      </c>
      <c r="AT25" s="35"/>
      <c r="AU25" s="33">
        <v>1847</v>
      </c>
      <c r="AV25" s="33">
        <v>111</v>
      </c>
      <c r="AW25" s="33" t="s">
        <v>109</v>
      </c>
      <c r="AX25" s="33">
        <v>88854</v>
      </c>
      <c r="AY25" s="34"/>
      <c r="AZ25" s="33"/>
      <c r="BA25" s="33"/>
      <c r="BB25" s="33"/>
      <c r="BC25" s="33"/>
      <c r="BD25" s="33"/>
      <c r="BE25" s="34"/>
      <c r="BF25" s="36">
        <v>79</v>
      </c>
      <c r="BG25" s="36">
        <v>1334</v>
      </c>
      <c r="BH25" s="36">
        <v>850</v>
      </c>
      <c r="BI25" s="36">
        <f>SUM(BG25:BH25)</f>
        <v>2184</v>
      </c>
      <c r="BJ25" s="36">
        <v>50</v>
      </c>
      <c r="BK25" s="36">
        <v>38</v>
      </c>
      <c r="BL25" s="36">
        <f>SUM(BI25:BJ25)</f>
        <v>2234</v>
      </c>
      <c r="BM25" s="33"/>
      <c r="BN25" s="46"/>
      <c r="BO25" s="46"/>
      <c r="BP25" s="43"/>
      <c r="BQ25" s="37">
        <v>194084</v>
      </c>
      <c r="BR25" s="37">
        <v>495916</v>
      </c>
      <c r="BS25" s="38"/>
      <c r="BT25" s="38"/>
      <c r="BU25" s="37">
        <v>35862</v>
      </c>
      <c r="BV25" s="37">
        <v>254287</v>
      </c>
      <c r="BW25" s="37">
        <v>1217844</v>
      </c>
      <c r="BX25" s="37">
        <f aca="true" t="shared" si="10" ref="BX25:BX30">SUM(BQ25+BR25+BU25+BV25+BW25)</f>
        <v>2197993</v>
      </c>
      <c r="BY25" s="43"/>
      <c r="BZ25" s="34"/>
      <c r="CA25" s="29">
        <v>142</v>
      </c>
      <c r="CB25" s="29">
        <v>117</v>
      </c>
      <c r="CC25" s="34"/>
      <c r="CD25" s="29">
        <v>178</v>
      </c>
      <c r="CE25" s="29">
        <v>141</v>
      </c>
      <c r="CF25" s="35"/>
      <c r="CG25" s="29">
        <v>333</v>
      </c>
      <c r="CH25" s="29">
        <v>237</v>
      </c>
      <c r="CI25" s="35"/>
      <c r="CJ25" s="29">
        <v>1105</v>
      </c>
      <c r="CK25" s="29">
        <v>969</v>
      </c>
      <c r="CL25" s="35"/>
      <c r="CM25" s="29">
        <v>36</v>
      </c>
      <c r="CN25" s="29">
        <v>17</v>
      </c>
      <c r="CO25" s="29">
        <f aca="true" t="shared" si="11" ref="CO25:CP29">(CG25+CJ25+CM25)</f>
        <v>1474</v>
      </c>
      <c r="CP25" s="29">
        <f t="shared" si="11"/>
        <v>1223</v>
      </c>
      <c r="CQ25" s="35"/>
      <c r="CR25" s="29">
        <v>0</v>
      </c>
      <c r="CS25" s="29">
        <v>0</v>
      </c>
      <c r="CT25" s="39"/>
      <c r="CU25" s="35"/>
      <c r="CV25" s="29">
        <f aca="true" t="shared" si="12" ref="CV25:CW29">(CA25+CD25+CO25)</f>
        <v>1794</v>
      </c>
      <c r="CW25" s="40">
        <f t="shared" si="12"/>
        <v>1481</v>
      </c>
      <c r="CX25" s="39"/>
    </row>
    <row r="26" spans="1:102" s="13" customFormat="1" ht="13.5" customHeight="1">
      <c r="A26" s="129" t="s">
        <v>130</v>
      </c>
      <c r="B26" s="119"/>
      <c r="C26" s="29"/>
      <c r="D26" s="33"/>
      <c r="E26" s="30">
        <v>63.25</v>
      </c>
      <c r="F26" s="29">
        <v>232</v>
      </c>
      <c r="G26" s="29">
        <v>12</v>
      </c>
      <c r="H26" s="29">
        <v>24</v>
      </c>
      <c r="I26" s="43"/>
      <c r="J26" s="31">
        <f>10+0.69+3+1+0.41+2+0.44+5.49</f>
        <v>23.03</v>
      </c>
      <c r="K26" s="31">
        <v>6</v>
      </c>
      <c r="L26" s="31">
        <f>2+2.69+1+0.65+0.69+2.41+0.55+0.69+4+0.34+0.34+1</f>
        <v>16.36</v>
      </c>
      <c r="M26" s="31">
        <v>2</v>
      </c>
      <c r="N26" s="31"/>
      <c r="O26" s="31">
        <f t="shared" si="8"/>
        <v>47.39</v>
      </c>
      <c r="P26" s="32">
        <v>0</v>
      </c>
      <c r="Q26" s="32">
        <f>1+0.65+0.69</f>
        <v>2.34</v>
      </c>
      <c r="R26" s="110">
        <f>2.69+2.41+0.55+0.69+1+1+1+1+0.34+0.34+1</f>
        <v>12.02</v>
      </c>
      <c r="S26" s="32">
        <f>4+0.62+0.69+0.69</f>
        <v>6</v>
      </c>
      <c r="T26" s="32">
        <f>6+0.69+0.41+0.44+0.49</f>
        <v>8.03</v>
      </c>
      <c r="U26" s="32">
        <v>6</v>
      </c>
      <c r="V26" s="32">
        <v>8</v>
      </c>
      <c r="W26" s="32">
        <v>2</v>
      </c>
      <c r="X26" s="32"/>
      <c r="Y26" s="32">
        <v>2</v>
      </c>
      <c r="Z26" s="32">
        <v>1</v>
      </c>
      <c r="AA26" s="43"/>
      <c r="AB26" s="12"/>
      <c r="AC26" s="12"/>
      <c r="AD26" s="33">
        <f>150246+14720+7840-1286+8191+103</f>
        <v>179814</v>
      </c>
      <c r="AE26" s="33">
        <f>708+23+1286+829+342+522+630+101+81</f>
        <v>4522</v>
      </c>
      <c r="AF26" s="34"/>
      <c r="AG26" s="29">
        <v>774</v>
      </c>
      <c r="AH26" s="29">
        <v>653</v>
      </c>
      <c r="AI26" s="29">
        <f>SUM(AG26:AH26)</f>
        <v>1427</v>
      </c>
      <c r="AJ26" s="29">
        <v>284</v>
      </c>
      <c r="AK26" s="29">
        <v>1148</v>
      </c>
      <c r="AL26" s="29">
        <f t="shared" si="9"/>
        <v>1432</v>
      </c>
      <c r="AM26" s="33"/>
      <c r="AN26" s="43"/>
      <c r="AO26" s="34"/>
      <c r="AP26" s="29">
        <f>13954+149+271+67+20+12</f>
        <v>14473</v>
      </c>
      <c r="AQ26" s="29">
        <f>4299+1493+18+(250*2)</f>
        <v>6310</v>
      </c>
      <c r="AR26" s="29">
        <f>1616+7+15</f>
        <v>1638</v>
      </c>
      <c r="AS26" s="29">
        <f>+AP26+AQ26-AR26+236294</f>
        <v>255439</v>
      </c>
      <c r="AT26" s="35"/>
      <c r="AU26" s="33">
        <v>13824</v>
      </c>
      <c r="AV26" s="33"/>
      <c r="AW26" s="33">
        <v>1149</v>
      </c>
      <c r="AX26" s="33"/>
      <c r="AY26" s="34"/>
      <c r="AZ26" s="33"/>
      <c r="BA26" s="33"/>
      <c r="BB26" s="33"/>
      <c r="BC26" s="33"/>
      <c r="BD26" s="33"/>
      <c r="BE26" s="34"/>
      <c r="BF26" s="36">
        <v>46</v>
      </c>
      <c r="BG26" s="36">
        <v>3076</v>
      </c>
      <c r="BH26" s="36">
        <v>3333</v>
      </c>
      <c r="BI26" s="36">
        <f>SUM(BG26:BH26)</f>
        <v>6409</v>
      </c>
      <c r="BJ26" s="36">
        <v>120</v>
      </c>
      <c r="BK26" s="36">
        <v>13</v>
      </c>
      <c r="BL26" s="36">
        <f>SUM(BI26:BJ26)</f>
        <v>6529</v>
      </c>
      <c r="BM26" s="33"/>
      <c r="BN26" s="46"/>
      <c r="BO26" s="46"/>
      <c r="BP26" s="43"/>
      <c r="BQ26" s="37">
        <f>773726.87+4552.5+64.9+360+150.87</f>
        <v>778855.14</v>
      </c>
      <c r="BR26" s="37">
        <f>45+588131.26+316</f>
        <v>588492.26</v>
      </c>
      <c r="BS26" s="38"/>
      <c r="BT26" s="38"/>
      <c r="BU26" s="37">
        <v>24109</v>
      </c>
      <c r="BV26" s="37">
        <v>356215</v>
      </c>
      <c r="BW26" s="37">
        <v>1921757.14</v>
      </c>
      <c r="BX26" s="37">
        <f t="shared" si="10"/>
        <v>3669428.54</v>
      </c>
      <c r="BY26" s="43"/>
      <c r="BZ26" s="34"/>
      <c r="CA26" s="29">
        <v>367</v>
      </c>
      <c r="CB26" s="29">
        <v>352</v>
      </c>
      <c r="CC26" s="34"/>
      <c r="CD26" s="29">
        <v>521</v>
      </c>
      <c r="CE26" s="29">
        <v>507</v>
      </c>
      <c r="CF26" s="35"/>
      <c r="CG26" s="29">
        <v>2050</v>
      </c>
      <c r="CH26" s="29">
        <v>1139</v>
      </c>
      <c r="CI26" s="35"/>
      <c r="CJ26" s="29">
        <v>8832</v>
      </c>
      <c r="CK26" s="29">
        <v>6374</v>
      </c>
      <c r="CL26" s="35"/>
      <c r="CM26" s="29">
        <v>538</v>
      </c>
      <c r="CN26" s="29">
        <v>201</v>
      </c>
      <c r="CO26" s="29">
        <f t="shared" si="11"/>
        <v>11420</v>
      </c>
      <c r="CP26" s="29">
        <f t="shared" si="11"/>
        <v>7714</v>
      </c>
      <c r="CQ26" s="35"/>
      <c r="CR26" s="29">
        <v>5816</v>
      </c>
      <c r="CS26" s="29">
        <v>2721</v>
      </c>
      <c r="CT26" s="39"/>
      <c r="CU26" s="35"/>
      <c r="CV26" s="29">
        <f t="shared" si="12"/>
        <v>12308</v>
      </c>
      <c r="CW26" s="40">
        <f t="shared" si="12"/>
        <v>8573</v>
      </c>
      <c r="CX26" s="39"/>
    </row>
    <row r="27" spans="1:102" s="13" customFormat="1" ht="13.5" customHeight="1">
      <c r="A27" s="129" t="s">
        <v>131</v>
      </c>
      <c r="B27" s="119"/>
      <c r="C27" s="29">
        <v>6</v>
      </c>
      <c r="D27" s="33"/>
      <c r="E27" s="30">
        <v>80.5</v>
      </c>
      <c r="F27" s="29">
        <v>1140</v>
      </c>
      <c r="G27" s="29">
        <v>241</v>
      </c>
      <c r="H27" s="29">
        <v>255</v>
      </c>
      <c r="I27" s="43"/>
      <c r="J27" s="31">
        <v>49.35</v>
      </c>
      <c r="K27" s="31">
        <v>12.2</v>
      </c>
      <c r="L27" s="31">
        <v>51.15</v>
      </c>
      <c r="M27" s="31">
        <v>3</v>
      </c>
      <c r="N27" s="31" t="s">
        <v>109</v>
      </c>
      <c r="O27" s="31">
        <f t="shared" si="8"/>
        <v>115.69999999999999</v>
      </c>
      <c r="P27" s="32">
        <v>0</v>
      </c>
      <c r="Q27" s="32">
        <v>7.5</v>
      </c>
      <c r="R27" s="110">
        <v>40.85</v>
      </c>
      <c r="S27" s="32">
        <v>12</v>
      </c>
      <c r="T27" s="32">
        <v>14</v>
      </c>
      <c r="U27" s="32">
        <v>21.6</v>
      </c>
      <c r="V27" s="32">
        <v>10.75</v>
      </c>
      <c r="W27" s="32">
        <v>2</v>
      </c>
      <c r="X27" s="32">
        <v>3</v>
      </c>
      <c r="Y27" s="32">
        <v>3</v>
      </c>
      <c r="Z27" s="32">
        <v>1</v>
      </c>
      <c r="AA27" s="43"/>
      <c r="AB27" s="12"/>
      <c r="AC27" s="12"/>
      <c r="AD27" s="33">
        <v>1138468</v>
      </c>
      <c r="AE27" s="33">
        <v>94926</v>
      </c>
      <c r="AF27" s="34"/>
      <c r="AG27" s="29">
        <v>1290</v>
      </c>
      <c r="AH27" s="29">
        <v>3532</v>
      </c>
      <c r="AI27" s="29">
        <f>SUM(AG27:AH27)</f>
        <v>4822</v>
      </c>
      <c r="AJ27" s="29">
        <v>2287</v>
      </c>
      <c r="AK27" s="29">
        <v>6006</v>
      </c>
      <c r="AL27" s="29">
        <f t="shared" si="9"/>
        <v>8293</v>
      </c>
      <c r="AM27" s="33">
        <v>42758</v>
      </c>
      <c r="AN27" s="43"/>
      <c r="AO27" s="34"/>
      <c r="AP27" s="29">
        <v>25065</v>
      </c>
      <c r="AQ27" s="29">
        <v>4682</v>
      </c>
      <c r="AR27" s="29">
        <v>2597</v>
      </c>
      <c r="AS27" s="29">
        <v>587279</v>
      </c>
      <c r="AT27" s="35"/>
      <c r="AU27" s="33">
        <v>17894</v>
      </c>
      <c r="AV27" s="33">
        <v>3219</v>
      </c>
      <c r="AW27" s="33">
        <v>1407</v>
      </c>
      <c r="AX27" s="33">
        <v>407250</v>
      </c>
      <c r="AY27" s="34"/>
      <c r="AZ27" s="33"/>
      <c r="BA27" s="33"/>
      <c r="BB27" s="33"/>
      <c r="BC27" s="33"/>
      <c r="BD27" s="33"/>
      <c r="BE27" s="34"/>
      <c r="BF27" s="36">
        <v>994</v>
      </c>
      <c r="BG27" s="36">
        <v>7613</v>
      </c>
      <c r="BH27" s="36">
        <v>2657</v>
      </c>
      <c r="BI27" s="36">
        <f>SUM(BG27:BH27)</f>
        <v>10270</v>
      </c>
      <c r="BJ27" s="36">
        <v>1241</v>
      </c>
      <c r="BK27" s="36">
        <v>557</v>
      </c>
      <c r="BL27" s="36">
        <f>SUM(BI27:BJ27)</f>
        <v>11511</v>
      </c>
      <c r="BM27" s="33"/>
      <c r="BN27" s="46"/>
      <c r="BO27" s="46"/>
      <c r="BP27" s="43"/>
      <c r="BQ27" s="37">
        <v>1435275.01</v>
      </c>
      <c r="BR27" s="37">
        <v>1905548.92</v>
      </c>
      <c r="BS27" s="38"/>
      <c r="BT27" s="38"/>
      <c r="BU27" s="37">
        <v>132863.3</v>
      </c>
      <c r="BV27" s="37">
        <v>1031649</v>
      </c>
      <c r="BW27" s="37">
        <v>5165578.56</v>
      </c>
      <c r="BX27" s="37">
        <f t="shared" si="10"/>
        <v>9670914.79</v>
      </c>
      <c r="BY27" s="43"/>
      <c r="BZ27" s="34"/>
      <c r="CA27" s="29">
        <v>899</v>
      </c>
      <c r="CB27" s="29">
        <v>863</v>
      </c>
      <c r="CC27" s="34"/>
      <c r="CD27" s="29">
        <v>1349</v>
      </c>
      <c r="CE27" s="29">
        <v>1277</v>
      </c>
      <c r="CF27" s="35"/>
      <c r="CG27" s="29">
        <v>3115</v>
      </c>
      <c r="CH27" s="29">
        <v>1912</v>
      </c>
      <c r="CI27" s="35"/>
      <c r="CJ27" s="29">
        <v>17639</v>
      </c>
      <c r="CK27" s="29">
        <v>15242</v>
      </c>
      <c r="CL27" s="35"/>
      <c r="CM27" s="29">
        <v>317</v>
      </c>
      <c r="CN27" s="29">
        <v>174</v>
      </c>
      <c r="CO27" s="29">
        <f t="shared" si="11"/>
        <v>21071</v>
      </c>
      <c r="CP27" s="29">
        <f t="shared" si="11"/>
        <v>17328</v>
      </c>
      <c r="CQ27" s="35"/>
      <c r="CR27" s="29">
        <v>775</v>
      </c>
      <c r="CS27" s="29">
        <v>354</v>
      </c>
      <c r="CT27" s="39"/>
      <c r="CU27" s="35"/>
      <c r="CV27" s="29">
        <f t="shared" si="12"/>
        <v>23319</v>
      </c>
      <c r="CW27" s="40">
        <f t="shared" si="12"/>
        <v>19468</v>
      </c>
      <c r="CX27" s="39"/>
    </row>
    <row r="28" spans="1:102" s="13" customFormat="1" ht="13.5" customHeight="1">
      <c r="A28" s="129" t="s">
        <v>132</v>
      </c>
      <c r="B28" s="119"/>
      <c r="C28" s="29">
        <v>3</v>
      </c>
      <c r="D28" s="33"/>
      <c r="E28" s="30">
        <v>77</v>
      </c>
      <c r="F28" s="29">
        <v>1006</v>
      </c>
      <c r="G28" s="29">
        <v>62</v>
      </c>
      <c r="H28" s="29">
        <v>70</v>
      </c>
      <c r="I28" s="43"/>
      <c r="J28" s="31">
        <v>20.2</v>
      </c>
      <c r="K28" s="31">
        <v>5</v>
      </c>
      <c r="L28" s="31">
        <v>36.3</v>
      </c>
      <c r="M28" s="31"/>
      <c r="N28" s="31"/>
      <c r="O28" s="31">
        <f t="shared" si="8"/>
        <v>61.5</v>
      </c>
      <c r="P28" s="32">
        <v>3.9</v>
      </c>
      <c r="Q28" s="32">
        <v>6.1</v>
      </c>
      <c r="R28" s="110">
        <v>19.5</v>
      </c>
      <c r="S28" s="32">
        <v>6.8</v>
      </c>
      <c r="T28" s="32">
        <v>10.6</v>
      </c>
      <c r="U28" s="32">
        <v>6</v>
      </c>
      <c r="V28" s="32">
        <v>3.6</v>
      </c>
      <c r="W28" s="32">
        <v>1</v>
      </c>
      <c r="X28" s="32">
        <v>1</v>
      </c>
      <c r="Y28" s="32">
        <v>3</v>
      </c>
      <c r="Z28" s="32"/>
      <c r="AA28" s="43"/>
      <c r="AB28" s="12"/>
      <c r="AC28" s="12"/>
      <c r="AD28" s="33">
        <v>314673</v>
      </c>
      <c r="AE28" s="33">
        <v>94114</v>
      </c>
      <c r="AF28" s="34"/>
      <c r="AG28" s="29">
        <v>1284</v>
      </c>
      <c r="AH28" s="29">
        <v>1800</v>
      </c>
      <c r="AI28" s="29">
        <f>SUM(AG28:AH28)</f>
        <v>3084</v>
      </c>
      <c r="AJ28" s="29">
        <v>1223</v>
      </c>
      <c r="AK28" s="29">
        <v>4349</v>
      </c>
      <c r="AL28" s="29">
        <f t="shared" si="9"/>
        <v>5572</v>
      </c>
      <c r="AM28" s="33">
        <v>14367</v>
      </c>
      <c r="AN28" s="43"/>
      <c r="AO28" s="34"/>
      <c r="AP28" s="29">
        <v>8324</v>
      </c>
      <c r="AQ28" s="29">
        <v>2517</v>
      </c>
      <c r="AR28" s="29">
        <v>717</v>
      </c>
      <c r="AS28" s="29">
        <v>414904</v>
      </c>
      <c r="AT28" s="35"/>
      <c r="AU28" s="33"/>
      <c r="AV28" s="33"/>
      <c r="AW28" s="33"/>
      <c r="AX28" s="33"/>
      <c r="AY28" s="34"/>
      <c r="AZ28" s="33">
        <v>6489</v>
      </c>
      <c r="BA28" s="33"/>
      <c r="BB28" s="33"/>
      <c r="BC28" s="33"/>
      <c r="BD28" s="33">
        <v>201605</v>
      </c>
      <c r="BE28" s="34"/>
      <c r="BF28" s="36">
        <v>411</v>
      </c>
      <c r="BG28" s="36">
        <v>3077</v>
      </c>
      <c r="BH28" s="36">
        <v>1958</v>
      </c>
      <c r="BI28" s="36">
        <f>SUM(BG28:BH28)</f>
        <v>5035</v>
      </c>
      <c r="BJ28" s="36">
        <v>608</v>
      </c>
      <c r="BK28" s="36">
        <v>1181</v>
      </c>
      <c r="BL28" s="36">
        <f>SUM(BI28:BJ28)</f>
        <v>5643</v>
      </c>
      <c r="BM28" s="33" t="s">
        <v>109</v>
      </c>
      <c r="BN28" s="46"/>
      <c r="BO28" s="46"/>
      <c r="BP28" s="43"/>
      <c r="BQ28" s="37">
        <v>492062</v>
      </c>
      <c r="BR28" s="37">
        <v>1166196</v>
      </c>
      <c r="BS28" s="38"/>
      <c r="BT28" s="38"/>
      <c r="BU28" s="37">
        <v>204312</v>
      </c>
      <c r="BV28" s="37">
        <v>408135</v>
      </c>
      <c r="BW28" s="37">
        <v>2689191</v>
      </c>
      <c r="BX28" s="37">
        <f t="shared" si="10"/>
        <v>4959896</v>
      </c>
      <c r="BY28" s="43"/>
      <c r="BZ28" s="34"/>
      <c r="CA28" s="29">
        <v>568</v>
      </c>
      <c r="CB28" s="29">
        <v>544</v>
      </c>
      <c r="CC28" s="34"/>
      <c r="CD28" s="29">
        <v>723</v>
      </c>
      <c r="CE28" s="29">
        <v>667</v>
      </c>
      <c r="CF28" s="35"/>
      <c r="CG28" s="29">
        <v>1379</v>
      </c>
      <c r="CH28" s="29">
        <v>927</v>
      </c>
      <c r="CI28" s="35"/>
      <c r="CJ28" s="29">
        <v>6747</v>
      </c>
      <c r="CK28" s="29">
        <v>5972</v>
      </c>
      <c r="CL28" s="35"/>
      <c r="CM28" s="29">
        <v>131</v>
      </c>
      <c r="CN28" s="29">
        <v>120</v>
      </c>
      <c r="CO28" s="29">
        <f t="shared" si="11"/>
        <v>8257</v>
      </c>
      <c r="CP28" s="29">
        <f t="shared" si="11"/>
        <v>7019</v>
      </c>
      <c r="CQ28" s="35"/>
      <c r="CR28" s="29">
        <v>508</v>
      </c>
      <c r="CS28" s="29">
        <v>312</v>
      </c>
      <c r="CT28" s="39"/>
      <c r="CU28" s="35"/>
      <c r="CV28" s="29">
        <f t="shared" si="12"/>
        <v>9548</v>
      </c>
      <c r="CW28" s="40">
        <f t="shared" si="12"/>
        <v>8230</v>
      </c>
      <c r="CX28" s="39"/>
    </row>
    <row r="29" spans="1:102" s="13" customFormat="1" ht="13.5" customHeight="1">
      <c r="A29" s="129" t="s">
        <v>133</v>
      </c>
      <c r="B29" s="119"/>
      <c r="C29" s="29">
        <v>4</v>
      </c>
      <c r="D29" s="33" t="s">
        <v>109</v>
      </c>
      <c r="E29" s="30">
        <v>93</v>
      </c>
      <c r="F29" s="29">
        <v>1668</v>
      </c>
      <c r="G29" s="29">
        <v>51</v>
      </c>
      <c r="H29" s="29">
        <v>324</v>
      </c>
      <c r="I29" s="43"/>
      <c r="J29" s="31">
        <v>52.4</v>
      </c>
      <c r="K29" s="31">
        <v>28.9</v>
      </c>
      <c r="L29" s="31">
        <v>71.3</v>
      </c>
      <c r="M29" s="31">
        <v>6.4</v>
      </c>
      <c r="N29" s="31">
        <v>0</v>
      </c>
      <c r="O29" s="31">
        <f t="shared" si="8"/>
        <v>159</v>
      </c>
      <c r="P29" s="32">
        <v>0</v>
      </c>
      <c r="Q29" s="32">
        <v>2.1</v>
      </c>
      <c r="R29" s="110">
        <v>61.9</v>
      </c>
      <c r="S29" s="32">
        <v>28.3</v>
      </c>
      <c r="T29" s="32">
        <v>13.4</v>
      </c>
      <c r="U29" s="32">
        <v>27.9</v>
      </c>
      <c r="V29" s="32">
        <v>10.7</v>
      </c>
      <c r="W29" s="32">
        <v>5.7</v>
      </c>
      <c r="X29" s="32">
        <v>3</v>
      </c>
      <c r="Y29" s="32">
        <v>0</v>
      </c>
      <c r="Z29" s="32">
        <v>6</v>
      </c>
      <c r="AA29" s="43"/>
      <c r="AB29" s="12"/>
      <c r="AC29" s="12"/>
      <c r="AD29" s="33">
        <v>708571</v>
      </c>
      <c r="AE29" s="33" t="s">
        <v>109</v>
      </c>
      <c r="AF29" s="34"/>
      <c r="AG29" s="29" t="s">
        <v>109</v>
      </c>
      <c r="AH29" s="29" t="s">
        <v>109</v>
      </c>
      <c r="AI29" s="49">
        <v>14045</v>
      </c>
      <c r="AJ29" s="29">
        <v>3372</v>
      </c>
      <c r="AK29" s="29">
        <v>7970</v>
      </c>
      <c r="AL29" s="29">
        <f t="shared" si="9"/>
        <v>11342</v>
      </c>
      <c r="AM29" s="33">
        <v>12778</v>
      </c>
      <c r="AN29" s="43"/>
      <c r="AO29" s="34"/>
      <c r="AP29" s="49">
        <v>37941</v>
      </c>
      <c r="AQ29" s="49">
        <v>2997</v>
      </c>
      <c r="AR29" s="29">
        <v>2732</v>
      </c>
      <c r="AS29" s="29">
        <v>686394</v>
      </c>
      <c r="AT29" s="35"/>
      <c r="AU29" s="33">
        <v>26203</v>
      </c>
      <c r="AV29" s="33" t="s">
        <v>109</v>
      </c>
      <c r="AW29" s="33">
        <v>932</v>
      </c>
      <c r="AX29" s="33">
        <v>459018</v>
      </c>
      <c r="AY29" s="34"/>
      <c r="AZ29" s="33" t="s">
        <v>109</v>
      </c>
      <c r="BA29" s="33" t="s">
        <v>109</v>
      </c>
      <c r="BB29" s="33" t="s">
        <v>109</v>
      </c>
      <c r="BC29" s="33" t="s">
        <v>109</v>
      </c>
      <c r="BD29" s="33" t="s">
        <v>109</v>
      </c>
      <c r="BE29" s="34"/>
      <c r="BF29" s="33" t="s">
        <v>109</v>
      </c>
      <c r="BG29" s="33" t="s">
        <v>109</v>
      </c>
      <c r="BH29" s="33" t="s">
        <v>109</v>
      </c>
      <c r="BI29" s="33" t="s">
        <v>109</v>
      </c>
      <c r="BJ29" s="33" t="s">
        <v>109</v>
      </c>
      <c r="BK29" s="36">
        <v>105</v>
      </c>
      <c r="BL29" s="36">
        <v>13889</v>
      </c>
      <c r="BM29" s="33" t="s">
        <v>109</v>
      </c>
      <c r="BN29" s="46"/>
      <c r="BO29" s="46"/>
      <c r="BP29" s="43"/>
      <c r="BQ29" s="37">
        <v>2375430</v>
      </c>
      <c r="BR29" s="37">
        <v>3390924</v>
      </c>
      <c r="BS29" s="38"/>
      <c r="BT29" s="38"/>
      <c r="BU29" s="37">
        <v>143983</v>
      </c>
      <c r="BV29" s="37">
        <v>703247</v>
      </c>
      <c r="BW29" s="37">
        <v>6962101</v>
      </c>
      <c r="BX29" s="37">
        <f t="shared" si="10"/>
        <v>13575685</v>
      </c>
      <c r="BY29" s="43"/>
      <c r="BZ29" s="34"/>
      <c r="CA29" s="29">
        <v>1006</v>
      </c>
      <c r="CB29" s="29">
        <v>978</v>
      </c>
      <c r="CC29" s="34"/>
      <c r="CD29" s="29">
        <v>1771</v>
      </c>
      <c r="CE29" s="29">
        <v>1649</v>
      </c>
      <c r="CF29" s="35"/>
      <c r="CG29" s="29">
        <v>6018</v>
      </c>
      <c r="CH29" s="29">
        <v>3281</v>
      </c>
      <c r="CI29" s="35"/>
      <c r="CJ29" s="29">
        <v>24435</v>
      </c>
      <c r="CK29" s="29">
        <v>20400</v>
      </c>
      <c r="CL29" s="35"/>
      <c r="CM29" s="29">
        <v>233</v>
      </c>
      <c r="CN29" s="29">
        <v>81</v>
      </c>
      <c r="CO29" s="29">
        <f t="shared" si="11"/>
        <v>30686</v>
      </c>
      <c r="CP29" s="29">
        <f t="shared" si="11"/>
        <v>23762</v>
      </c>
      <c r="CQ29" s="35"/>
      <c r="CR29" s="29">
        <v>2150</v>
      </c>
      <c r="CS29" s="29">
        <v>982</v>
      </c>
      <c r="CT29" s="39"/>
      <c r="CU29" s="35"/>
      <c r="CV29" s="29">
        <f t="shared" si="12"/>
        <v>33463</v>
      </c>
      <c r="CW29" s="40">
        <f t="shared" si="12"/>
        <v>26389</v>
      </c>
      <c r="CX29" s="39"/>
    </row>
    <row r="30" spans="1:102" s="13" customFormat="1" ht="13.5" customHeight="1">
      <c r="A30" s="129" t="s">
        <v>134</v>
      </c>
      <c r="B30" s="119"/>
      <c r="C30" s="29">
        <v>12</v>
      </c>
      <c r="D30" s="33"/>
      <c r="E30" s="30">
        <v>81</v>
      </c>
      <c r="F30" s="29">
        <v>2624</v>
      </c>
      <c r="G30" s="29">
        <v>219</v>
      </c>
      <c r="H30" s="29">
        <v>646</v>
      </c>
      <c r="I30" s="43"/>
      <c r="J30" s="31">
        <v>69.09</v>
      </c>
      <c r="K30" s="31">
        <v>0</v>
      </c>
      <c r="L30" s="31">
        <v>175.9</v>
      </c>
      <c r="M30" s="31">
        <v>0</v>
      </c>
      <c r="N30" s="31">
        <v>0</v>
      </c>
      <c r="O30" s="31">
        <f t="shared" si="8"/>
        <v>244.99</v>
      </c>
      <c r="P30" s="32">
        <v>0</v>
      </c>
      <c r="Q30" s="32">
        <v>44.01</v>
      </c>
      <c r="R30" s="110">
        <v>74.09</v>
      </c>
      <c r="S30" s="36">
        <v>38.8</v>
      </c>
      <c r="T30" s="32">
        <v>19</v>
      </c>
      <c r="U30" s="36">
        <v>31.89</v>
      </c>
      <c r="V30" s="36">
        <v>21.2</v>
      </c>
      <c r="W30" s="32">
        <v>4</v>
      </c>
      <c r="X30" s="32">
        <v>6</v>
      </c>
      <c r="Y30" s="32">
        <v>6</v>
      </c>
      <c r="Z30" s="32">
        <v>0</v>
      </c>
      <c r="AA30" s="43"/>
      <c r="AB30" s="12"/>
      <c r="AC30" s="12"/>
      <c r="AD30" s="33">
        <v>1525600</v>
      </c>
      <c r="AE30" s="33">
        <v>232995</v>
      </c>
      <c r="AF30" s="34"/>
      <c r="AG30" s="29">
        <v>3926</v>
      </c>
      <c r="AH30" s="29">
        <v>19489</v>
      </c>
      <c r="AI30" s="29">
        <f>SUM(AG30:AH30)</f>
        <v>23415</v>
      </c>
      <c r="AJ30" s="29">
        <v>6232</v>
      </c>
      <c r="AK30" s="29">
        <v>27637</v>
      </c>
      <c r="AL30" s="29">
        <f t="shared" si="9"/>
        <v>33869</v>
      </c>
      <c r="AM30" s="33"/>
      <c r="AN30" s="43"/>
      <c r="AO30" s="34"/>
      <c r="AP30" s="29">
        <v>28905</v>
      </c>
      <c r="AQ30" s="29">
        <v>2523</v>
      </c>
      <c r="AR30" s="29">
        <v>12485</v>
      </c>
      <c r="AS30" s="29">
        <v>1130592</v>
      </c>
      <c r="AT30" s="35"/>
      <c r="AU30" s="33"/>
      <c r="AV30" s="33"/>
      <c r="AW30" s="33"/>
      <c r="AX30" s="33"/>
      <c r="AY30" s="34"/>
      <c r="AZ30" s="33" t="s">
        <v>109</v>
      </c>
      <c r="BA30" s="33" t="s">
        <v>109</v>
      </c>
      <c r="BB30" s="36">
        <v>10434</v>
      </c>
      <c r="BC30" s="36">
        <v>1148</v>
      </c>
      <c r="BD30" s="36">
        <v>630196</v>
      </c>
      <c r="BE30" s="34"/>
      <c r="BF30" s="33" t="s">
        <v>109</v>
      </c>
      <c r="BG30" s="33" t="s">
        <v>109</v>
      </c>
      <c r="BH30" s="33" t="s">
        <v>109</v>
      </c>
      <c r="BI30" s="33" t="s">
        <v>109</v>
      </c>
      <c r="BJ30" s="33" t="s">
        <v>109</v>
      </c>
      <c r="BK30" s="36">
        <v>143</v>
      </c>
      <c r="BL30" s="36">
        <v>20802</v>
      </c>
      <c r="BM30" s="36"/>
      <c r="BN30" s="46"/>
      <c r="BO30" s="46"/>
      <c r="BP30" s="43"/>
      <c r="BQ30" s="37">
        <v>2108114</v>
      </c>
      <c r="BR30" s="37">
        <v>5682234</v>
      </c>
      <c r="BS30" s="38"/>
      <c r="BT30" s="38"/>
      <c r="BU30" s="37">
        <v>246180</v>
      </c>
      <c r="BV30" s="37">
        <v>1561519</v>
      </c>
      <c r="BW30" s="37">
        <v>9617323</v>
      </c>
      <c r="BX30" s="37">
        <f t="shared" si="10"/>
        <v>19215370</v>
      </c>
      <c r="BY30" s="43"/>
      <c r="BZ30" s="34"/>
      <c r="CA30" s="29">
        <v>2010</v>
      </c>
      <c r="CB30" s="29">
        <v>1789</v>
      </c>
      <c r="CC30" s="34"/>
      <c r="CD30" s="29">
        <v>3014</v>
      </c>
      <c r="CE30" s="29">
        <v>2707</v>
      </c>
      <c r="CF30" s="35"/>
      <c r="CG30" s="29">
        <v>5870</v>
      </c>
      <c r="CH30" s="29">
        <v>4107</v>
      </c>
      <c r="CI30" s="35"/>
      <c r="CJ30" s="29">
        <v>21763</v>
      </c>
      <c r="CK30" s="29">
        <v>19261</v>
      </c>
      <c r="CL30" s="35"/>
      <c r="CM30" s="29">
        <v>65</v>
      </c>
      <c r="CN30" s="29">
        <v>15</v>
      </c>
      <c r="CO30" s="29">
        <f>(CG30+CJ30+CM30)</f>
        <v>27698</v>
      </c>
      <c r="CP30" s="29">
        <f>(CH30+CK30+CN30)</f>
        <v>23383</v>
      </c>
      <c r="CQ30" s="35"/>
      <c r="CR30" s="29">
        <v>1242</v>
      </c>
      <c r="CS30" s="29">
        <v>606</v>
      </c>
      <c r="CT30" s="39"/>
      <c r="CU30" s="35"/>
      <c r="CV30" s="29">
        <f>(CA30+CD30+CO30)</f>
        <v>32722</v>
      </c>
      <c r="CW30" s="40">
        <f>(CB30+CE30+CP30)</f>
        <v>27879</v>
      </c>
      <c r="CX30" s="36">
        <v>2600366</v>
      </c>
    </row>
    <row r="31" spans="1:102" s="13" customFormat="1" ht="13.5" customHeight="1">
      <c r="A31" s="129" t="s">
        <v>135</v>
      </c>
      <c r="B31" s="119"/>
      <c r="C31" s="42">
        <v>2</v>
      </c>
      <c r="D31" s="55"/>
      <c r="E31" s="30">
        <v>76</v>
      </c>
      <c r="F31" s="29">
        <v>248</v>
      </c>
      <c r="G31" s="42">
        <v>24</v>
      </c>
      <c r="H31" s="42">
        <v>25</v>
      </c>
      <c r="I31" s="43"/>
      <c r="J31" s="31">
        <v>17</v>
      </c>
      <c r="K31" s="31">
        <v>10</v>
      </c>
      <c r="L31" s="31">
        <v>35</v>
      </c>
      <c r="M31" s="31"/>
      <c r="N31" s="42"/>
      <c r="O31" s="31">
        <v>62</v>
      </c>
      <c r="P31" s="36"/>
      <c r="Q31" s="36"/>
      <c r="R31" s="111"/>
      <c r="S31" s="36"/>
      <c r="T31" s="36"/>
      <c r="U31" s="36"/>
      <c r="V31" s="36"/>
      <c r="W31" s="36"/>
      <c r="X31" s="36"/>
      <c r="Y31" s="36"/>
      <c r="Z31" s="36"/>
      <c r="AA31" s="43"/>
      <c r="AB31" s="12"/>
      <c r="AC31" s="12"/>
      <c r="AD31" s="36">
        <v>225397</v>
      </c>
      <c r="AE31" s="33">
        <v>35254</v>
      </c>
      <c r="AF31" s="44"/>
      <c r="AG31" s="29">
        <v>384</v>
      </c>
      <c r="AH31" s="29">
        <v>1352</v>
      </c>
      <c r="AI31" s="29">
        <v>1736</v>
      </c>
      <c r="AJ31" s="29">
        <v>432</v>
      </c>
      <c r="AK31" s="29">
        <v>1117</v>
      </c>
      <c r="AL31" s="29">
        <v>1549</v>
      </c>
      <c r="AM31" s="33">
        <v>118</v>
      </c>
      <c r="AN31" s="43"/>
      <c r="AO31" s="44"/>
      <c r="AP31" s="29">
        <v>21866</v>
      </c>
      <c r="AQ31" s="29">
        <v>4496</v>
      </c>
      <c r="AR31" s="29">
        <v>5844</v>
      </c>
      <c r="AS31" s="29">
        <v>250957</v>
      </c>
      <c r="AT31" s="45"/>
      <c r="AU31" s="36"/>
      <c r="AV31" s="36"/>
      <c r="AW31" s="36"/>
      <c r="AX31" s="36"/>
      <c r="AY31" s="34"/>
      <c r="AZ31" s="36"/>
      <c r="BA31" s="36"/>
      <c r="BB31" s="36"/>
      <c r="BC31" s="36"/>
      <c r="BD31" s="36"/>
      <c r="BE31" s="34"/>
      <c r="BF31" s="36">
        <v>262</v>
      </c>
      <c r="BG31" s="36">
        <v>3222</v>
      </c>
      <c r="BH31" s="36">
        <v>3000</v>
      </c>
      <c r="BI31" s="36">
        <v>6222</v>
      </c>
      <c r="BJ31" s="36">
        <v>840</v>
      </c>
      <c r="BK31" s="36">
        <v>12</v>
      </c>
      <c r="BL31" s="36">
        <v>7062</v>
      </c>
      <c r="BM31" s="36"/>
      <c r="BN31" s="46"/>
      <c r="BO31" s="46"/>
      <c r="BP31" s="43"/>
      <c r="BQ31" s="67">
        <v>1014119</v>
      </c>
      <c r="BR31" s="67">
        <v>813220</v>
      </c>
      <c r="BS31" s="46"/>
      <c r="BT31" s="46"/>
      <c r="BU31" s="67">
        <v>49755</v>
      </c>
      <c r="BV31" s="67">
        <v>802950</v>
      </c>
      <c r="BW31" s="67">
        <v>2591429</v>
      </c>
      <c r="BX31" s="68">
        <v>5271473</v>
      </c>
      <c r="BY31" s="43"/>
      <c r="BZ31" s="34"/>
      <c r="CA31" s="42">
        <v>389</v>
      </c>
      <c r="CB31" s="42">
        <v>384</v>
      </c>
      <c r="CC31" s="34"/>
      <c r="CD31" s="42">
        <v>626</v>
      </c>
      <c r="CE31" s="42">
        <v>612</v>
      </c>
      <c r="CF31" s="35"/>
      <c r="CG31" s="42">
        <v>2404</v>
      </c>
      <c r="CH31" s="42">
        <v>1126</v>
      </c>
      <c r="CI31" s="35"/>
      <c r="CJ31" s="42">
        <v>12079</v>
      </c>
      <c r="CK31" s="42">
        <v>8085</v>
      </c>
      <c r="CL31" s="35"/>
      <c r="CM31" s="42">
        <v>1026</v>
      </c>
      <c r="CN31" s="42">
        <v>420</v>
      </c>
      <c r="CO31" s="42">
        <f>(CG31+CJ31+CM31)</f>
        <v>15509</v>
      </c>
      <c r="CP31" s="42">
        <f>(CH31+CK31+CN31)</f>
        <v>9631</v>
      </c>
      <c r="CQ31" s="35"/>
      <c r="CR31" s="42">
        <v>10824</v>
      </c>
      <c r="CS31" s="42">
        <v>5451</v>
      </c>
      <c r="CT31" s="36"/>
      <c r="CU31" s="35"/>
      <c r="CV31" s="42">
        <f>(CA31+CD31+CO31)</f>
        <v>16524</v>
      </c>
      <c r="CW31" s="47">
        <f>(CB31+CE31+CP31)</f>
        <v>10627</v>
      </c>
      <c r="CX31" s="36"/>
    </row>
    <row r="32" spans="1:102" ht="15.75" customHeight="1">
      <c r="A32" s="130" t="s">
        <v>136</v>
      </c>
      <c r="B32" s="120"/>
      <c r="C32" s="49"/>
      <c r="D32" s="33"/>
      <c r="E32" s="49"/>
      <c r="F32" s="49"/>
      <c r="G32" s="49"/>
      <c r="H32" s="49"/>
      <c r="I32" s="43"/>
      <c r="J32" s="49"/>
      <c r="K32" s="49"/>
      <c r="L32" s="49"/>
      <c r="M32" s="49"/>
      <c r="N32" s="49"/>
      <c r="O32" s="49"/>
      <c r="P32" s="36"/>
      <c r="Q32" s="36"/>
      <c r="R32" s="36"/>
      <c r="S32" s="36"/>
      <c r="T32" s="36"/>
      <c r="U32" s="36"/>
      <c r="V32" s="32"/>
      <c r="W32" s="32"/>
      <c r="X32" s="32"/>
      <c r="Y32" s="32"/>
      <c r="Z32" s="32"/>
      <c r="AA32" s="43"/>
      <c r="AB32" s="12"/>
      <c r="AC32" s="12"/>
      <c r="AD32" s="33"/>
      <c r="AE32" s="33"/>
      <c r="AF32" s="34"/>
      <c r="AG32" s="49"/>
      <c r="AH32" s="49"/>
      <c r="AI32" s="49"/>
      <c r="AJ32" s="49"/>
      <c r="AK32" s="49"/>
      <c r="AL32" s="49"/>
      <c r="AM32" s="33"/>
      <c r="AN32" s="43"/>
      <c r="AO32" s="34"/>
      <c r="AP32" s="49"/>
      <c r="AQ32" s="49"/>
      <c r="AR32" s="49"/>
      <c r="AS32" s="49"/>
      <c r="AT32" s="35"/>
      <c r="AU32" s="33"/>
      <c r="AV32" s="33"/>
      <c r="AW32" s="33"/>
      <c r="AX32" s="33"/>
      <c r="AY32" s="34"/>
      <c r="AZ32" s="33"/>
      <c r="BA32" s="33"/>
      <c r="BB32" s="33"/>
      <c r="BC32" s="33"/>
      <c r="BD32" s="33"/>
      <c r="BE32" s="34"/>
      <c r="BF32" s="33"/>
      <c r="BG32" s="33"/>
      <c r="BH32" s="33"/>
      <c r="BI32" s="33"/>
      <c r="BJ32" s="33"/>
      <c r="BK32" s="33"/>
      <c r="BL32" s="33"/>
      <c r="BM32" s="33"/>
      <c r="BN32" s="46"/>
      <c r="BO32" s="46"/>
      <c r="BP32" s="43"/>
      <c r="BQ32" s="49"/>
      <c r="BR32" s="49"/>
      <c r="BS32" s="38"/>
      <c r="BT32" s="38"/>
      <c r="BU32" s="49"/>
      <c r="BV32" s="49"/>
      <c r="BW32" s="49"/>
      <c r="BX32" s="49"/>
      <c r="BY32" s="43"/>
      <c r="BZ32" s="34"/>
      <c r="CA32" s="49"/>
      <c r="CB32" s="49"/>
      <c r="CC32" s="34"/>
      <c r="CD32" s="49"/>
      <c r="CE32" s="49"/>
      <c r="CF32" s="35"/>
      <c r="CG32" s="49"/>
      <c r="CH32" s="49"/>
      <c r="CI32" s="35"/>
      <c r="CJ32" s="49"/>
      <c r="CK32" s="49"/>
      <c r="CL32" s="35"/>
      <c r="CM32" s="49"/>
      <c r="CN32" s="49"/>
      <c r="CO32" s="49"/>
      <c r="CP32" s="49"/>
      <c r="CQ32" s="35"/>
      <c r="CR32" s="49"/>
      <c r="CS32" s="49"/>
      <c r="CT32" s="39"/>
      <c r="CU32" s="35"/>
      <c r="CV32" s="49"/>
      <c r="CW32" s="49"/>
      <c r="CX32" s="39"/>
    </row>
    <row r="33" spans="1:102" s="13" customFormat="1" ht="13.5" customHeight="1">
      <c r="A33" s="129" t="s">
        <v>137</v>
      </c>
      <c r="B33" s="119"/>
      <c r="C33" s="29">
        <v>4</v>
      </c>
      <c r="D33" s="33"/>
      <c r="E33" s="30">
        <v>71</v>
      </c>
      <c r="F33" s="29">
        <v>1329</v>
      </c>
      <c r="G33" s="29">
        <v>70</v>
      </c>
      <c r="H33" s="29">
        <v>185</v>
      </c>
      <c r="I33" s="43"/>
      <c r="J33" s="31">
        <v>31</v>
      </c>
      <c r="K33" s="31">
        <v>10</v>
      </c>
      <c r="L33" s="31">
        <v>28</v>
      </c>
      <c r="M33" s="31"/>
      <c r="N33" s="31">
        <v>5</v>
      </c>
      <c r="O33" s="31">
        <f>SUM(J33:N33)</f>
        <v>74</v>
      </c>
      <c r="P33" s="32"/>
      <c r="Q33" s="32"/>
      <c r="R33" s="110"/>
      <c r="S33" s="32"/>
      <c r="T33" s="32"/>
      <c r="U33" s="32"/>
      <c r="V33" s="32"/>
      <c r="W33" s="32"/>
      <c r="X33" s="32"/>
      <c r="Y33" s="32"/>
      <c r="Z33" s="32"/>
      <c r="AA33" s="43"/>
      <c r="AB33" s="12"/>
      <c r="AC33" s="12"/>
      <c r="AD33" s="33">
        <v>350590</v>
      </c>
      <c r="AE33" s="33">
        <v>218246</v>
      </c>
      <c r="AF33" s="34"/>
      <c r="AG33" s="29">
        <v>1920</v>
      </c>
      <c r="AH33" s="29">
        <v>4807</v>
      </c>
      <c r="AI33" s="29">
        <f>SUM(AG33:AH33)</f>
        <v>6727</v>
      </c>
      <c r="AJ33" s="29">
        <v>3148</v>
      </c>
      <c r="AK33" s="29">
        <v>10905</v>
      </c>
      <c r="AL33" s="29">
        <f>SUM(AJ33:AK33)</f>
        <v>14053</v>
      </c>
      <c r="AM33" s="33"/>
      <c r="AN33" s="43"/>
      <c r="AO33" s="34"/>
      <c r="AP33" s="29">
        <v>8428</v>
      </c>
      <c r="AQ33" s="29">
        <v>4439</v>
      </c>
      <c r="AR33" s="29">
        <v>3205</v>
      </c>
      <c r="AS33" s="29">
        <v>638162</v>
      </c>
      <c r="AT33" s="35"/>
      <c r="AU33" s="33">
        <v>7465</v>
      </c>
      <c r="AV33" s="33">
        <v>4073</v>
      </c>
      <c r="AW33" s="33">
        <v>3205</v>
      </c>
      <c r="AX33" s="33">
        <v>494179</v>
      </c>
      <c r="AY33" s="34"/>
      <c r="AZ33" s="33">
        <v>11951</v>
      </c>
      <c r="BA33" s="33">
        <v>151</v>
      </c>
      <c r="BB33" s="33" t="s">
        <v>109</v>
      </c>
      <c r="BC33" s="33" t="s">
        <v>109</v>
      </c>
      <c r="BD33" s="33">
        <v>422058</v>
      </c>
      <c r="BE33" s="34"/>
      <c r="BF33" s="36">
        <v>61</v>
      </c>
      <c r="BG33" s="156">
        <v>18000</v>
      </c>
      <c r="BH33" s="36">
        <v>3146</v>
      </c>
      <c r="BI33" s="157">
        <v>21146</v>
      </c>
      <c r="BJ33" s="63" t="s">
        <v>109</v>
      </c>
      <c r="BK33" s="63" t="s">
        <v>109</v>
      </c>
      <c r="BL33" s="63" t="s">
        <v>109</v>
      </c>
      <c r="BM33" s="33" t="s">
        <v>109</v>
      </c>
      <c r="BN33" s="46"/>
      <c r="BO33" s="46"/>
      <c r="BP33" s="43"/>
      <c r="BQ33" s="37">
        <v>698000</v>
      </c>
      <c r="BR33" s="37">
        <v>1641000</v>
      </c>
      <c r="BS33" s="38"/>
      <c r="BT33" s="38"/>
      <c r="BU33" s="37">
        <v>94000</v>
      </c>
      <c r="BV33" s="37">
        <v>186000</v>
      </c>
      <c r="BW33" s="37">
        <v>3800000</v>
      </c>
      <c r="BX33" s="37">
        <f>SUM(BQ33+BR33+BU33+BV33+BW33)</f>
        <v>6419000</v>
      </c>
      <c r="BY33" s="43"/>
      <c r="BZ33" s="34"/>
      <c r="CA33" s="29">
        <v>698</v>
      </c>
      <c r="CB33" s="29">
        <v>659</v>
      </c>
      <c r="CC33" s="34"/>
      <c r="CD33" s="29">
        <v>792</v>
      </c>
      <c r="CE33" s="29">
        <v>727</v>
      </c>
      <c r="CF33" s="35"/>
      <c r="CG33" s="29">
        <v>1796</v>
      </c>
      <c r="CH33" s="29">
        <v>1030</v>
      </c>
      <c r="CI33" s="35"/>
      <c r="CJ33" s="29">
        <v>9367</v>
      </c>
      <c r="CK33" s="29">
        <v>7765</v>
      </c>
      <c r="CL33" s="35"/>
      <c r="CM33" s="29">
        <v>55</v>
      </c>
      <c r="CN33" s="29">
        <v>15</v>
      </c>
      <c r="CO33" s="29">
        <f aca="true" t="shared" si="13" ref="CO33:CP35">(CG33+CJ33+CM33)</f>
        <v>11218</v>
      </c>
      <c r="CP33" s="29">
        <f t="shared" si="13"/>
        <v>8810</v>
      </c>
      <c r="CQ33" s="35"/>
      <c r="CR33" s="29">
        <v>836</v>
      </c>
      <c r="CS33" s="29">
        <v>345</v>
      </c>
      <c r="CT33" s="39"/>
      <c r="CU33" s="35"/>
      <c r="CV33" s="29">
        <f aca="true" t="shared" si="14" ref="CV33:CW35">(CA33+CD33+CO33)</f>
        <v>12708</v>
      </c>
      <c r="CW33" s="40">
        <f t="shared" si="14"/>
        <v>10196</v>
      </c>
      <c r="CX33" s="39"/>
    </row>
    <row r="34" spans="1:102" s="13" customFormat="1" ht="13.5" customHeight="1">
      <c r="A34" s="129" t="s">
        <v>138</v>
      </c>
      <c r="B34" s="119"/>
      <c r="C34" s="29">
        <v>5</v>
      </c>
      <c r="D34" s="33">
        <v>20776</v>
      </c>
      <c r="E34" s="30">
        <v>74</v>
      </c>
      <c r="F34" s="29">
        <v>1715</v>
      </c>
      <c r="G34" s="29">
        <v>62</v>
      </c>
      <c r="H34" s="29">
        <v>288</v>
      </c>
      <c r="I34" s="43"/>
      <c r="J34" s="31">
        <v>35.43</v>
      </c>
      <c r="K34" s="31">
        <v>15.64</v>
      </c>
      <c r="L34" s="31">
        <v>76.41</v>
      </c>
      <c r="M34" s="31">
        <v>3.8</v>
      </c>
      <c r="N34" s="31">
        <v>7.51</v>
      </c>
      <c r="O34" s="31">
        <f>SUM(J34:N34)</f>
        <v>138.79</v>
      </c>
      <c r="P34" s="32">
        <v>0</v>
      </c>
      <c r="Q34" s="32">
        <v>61.91</v>
      </c>
      <c r="R34" s="110">
        <v>20.02</v>
      </c>
      <c r="S34" s="32">
        <v>14.63</v>
      </c>
      <c r="T34" s="32">
        <v>4.6</v>
      </c>
      <c r="U34" s="32">
        <v>3</v>
      </c>
      <c r="V34" s="32">
        <v>9.13</v>
      </c>
      <c r="W34" s="32">
        <v>12.5</v>
      </c>
      <c r="X34" s="32">
        <v>11</v>
      </c>
      <c r="Y34" s="32">
        <v>0</v>
      </c>
      <c r="Z34" s="32">
        <v>2</v>
      </c>
      <c r="AA34" s="43"/>
      <c r="AB34" s="12"/>
      <c r="AC34" s="12"/>
      <c r="AD34" s="33">
        <v>486122</v>
      </c>
      <c r="AE34" s="33">
        <v>55554</v>
      </c>
      <c r="AF34" s="34"/>
      <c r="AG34" s="29">
        <v>6087</v>
      </c>
      <c r="AH34" s="29">
        <v>14033</v>
      </c>
      <c r="AI34" s="29">
        <f>SUM(AG34:AH34)</f>
        <v>20120</v>
      </c>
      <c r="AJ34" s="29">
        <v>1878</v>
      </c>
      <c r="AK34" s="29">
        <v>4392</v>
      </c>
      <c r="AL34" s="29">
        <f>SUM(AJ34:AK34)</f>
        <v>6270</v>
      </c>
      <c r="AM34" s="33">
        <v>2952</v>
      </c>
      <c r="AN34" s="43"/>
      <c r="AO34" s="34"/>
      <c r="AP34" s="29">
        <v>19572</v>
      </c>
      <c r="AQ34" s="29">
        <v>5182</v>
      </c>
      <c r="AR34" s="29">
        <v>999</v>
      </c>
      <c r="AS34" s="29">
        <v>1130078</v>
      </c>
      <c r="AT34" s="35"/>
      <c r="AU34" s="33"/>
      <c r="AV34" s="33"/>
      <c r="AW34" s="33"/>
      <c r="AX34" s="33"/>
      <c r="AY34" s="34"/>
      <c r="AZ34" s="33"/>
      <c r="BA34" s="33"/>
      <c r="BB34" s="33">
        <v>31781</v>
      </c>
      <c r="BC34" s="33">
        <v>426</v>
      </c>
      <c r="BD34" s="33">
        <v>844592</v>
      </c>
      <c r="BE34" s="34"/>
      <c r="BF34" s="36">
        <v>208</v>
      </c>
      <c r="BG34" s="36">
        <v>5379</v>
      </c>
      <c r="BH34" s="36">
        <v>6478</v>
      </c>
      <c r="BI34" s="36">
        <v>11857</v>
      </c>
      <c r="BJ34" s="36"/>
      <c r="BK34" s="36">
        <v>427</v>
      </c>
      <c r="BL34" s="36">
        <f>SUM(BI34:BJ34)</f>
        <v>11857</v>
      </c>
      <c r="BM34" s="33">
        <v>77357</v>
      </c>
      <c r="BN34" s="46"/>
      <c r="BO34" s="46"/>
      <c r="BP34" s="43"/>
      <c r="BQ34" s="37">
        <v>1333561</v>
      </c>
      <c r="BR34" s="37">
        <v>2903648</v>
      </c>
      <c r="BS34" s="38"/>
      <c r="BT34" s="38"/>
      <c r="BU34" s="37">
        <v>259960</v>
      </c>
      <c r="BV34" s="37">
        <v>1211531</v>
      </c>
      <c r="BW34" s="37">
        <v>5849357</v>
      </c>
      <c r="BX34" s="37">
        <f>SUM(BQ34+BR34+BU34+BV34+BW34)</f>
        <v>11558057</v>
      </c>
      <c r="BY34" s="43"/>
      <c r="BZ34" s="34"/>
      <c r="CA34" s="29">
        <v>993</v>
      </c>
      <c r="CB34" s="29">
        <v>939</v>
      </c>
      <c r="CC34" s="34"/>
      <c r="CD34" s="29">
        <v>1356</v>
      </c>
      <c r="CE34" s="29">
        <v>1219</v>
      </c>
      <c r="CF34" s="35"/>
      <c r="CG34" s="29">
        <v>2784</v>
      </c>
      <c r="CH34" s="29">
        <v>2046</v>
      </c>
      <c r="CI34" s="35"/>
      <c r="CJ34" s="29">
        <v>11048</v>
      </c>
      <c r="CK34" s="29">
        <v>9928</v>
      </c>
      <c r="CL34" s="35"/>
      <c r="CM34" s="29">
        <v>102</v>
      </c>
      <c r="CN34" s="29">
        <v>59</v>
      </c>
      <c r="CO34" s="29">
        <f t="shared" si="13"/>
        <v>13934</v>
      </c>
      <c r="CP34" s="29">
        <f t="shared" si="13"/>
        <v>12033</v>
      </c>
      <c r="CQ34" s="35"/>
      <c r="CR34" s="29">
        <v>541</v>
      </c>
      <c r="CS34" s="29">
        <v>284</v>
      </c>
      <c r="CT34" s="39"/>
      <c r="CU34" s="35"/>
      <c r="CV34" s="29">
        <f t="shared" si="14"/>
        <v>16283</v>
      </c>
      <c r="CW34" s="40">
        <f t="shared" si="14"/>
        <v>14191</v>
      </c>
      <c r="CX34" s="39"/>
    </row>
    <row r="35" spans="1:102" s="13" customFormat="1" ht="13.5" customHeight="1">
      <c r="A35" s="129" t="s">
        <v>139</v>
      </c>
      <c r="B35" s="119"/>
      <c r="C35" s="29">
        <v>6</v>
      </c>
      <c r="D35" s="33"/>
      <c r="E35" s="30">
        <v>71</v>
      </c>
      <c r="F35" s="29">
        <v>1084</v>
      </c>
      <c r="G35" s="29">
        <v>208</v>
      </c>
      <c r="H35" s="29">
        <v>363</v>
      </c>
      <c r="I35" s="43"/>
      <c r="J35" s="31">
        <v>51.5</v>
      </c>
      <c r="K35" s="31">
        <v>26.5</v>
      </c>
      <c r="L35" s="31">
        <v>62.7</v>
      </c>
      <c r="M35" s="31">
        <v>1</v>
      </c>
      <c r="N35" s="31">
        <v>0</v>
      </c>
      <c r="O35" s="31">
        <f>SUM(J35:N35)</f>
        <v>141.7</v>
      </c>
      <c r="P35" s="32"/>
      <c r="Q35" s="32"/>
      <c r="R35" s="110"/>
      <c r="S35" s="32"/>
      <c r="T35" s="32"/>
      <c r="U35" s="32"/>
      <c r="V35" s="32"/>
      <c r="W35" s="32"/>
      <c r="X35" s="32"/>
      <c r="Y35" s="32"/>
      <c r="Z35" s="32"/>
      <c r="AA35" s="43"/>
      <c r="AB35" s="12"/>
      <c r="AC35" s="12"/>
      <c r="AD35" s="33">
        <v>652641</v>
      </c>
      <c r="AE35" s="33">
        <v>132467</v>
      </c>
      <c r="AF35" s="34"/>
      <c r="AG35" s="29">
        <v>3508</v>
      </c>
      <c r="AH35" s="29">
        <v>6493</v>
      </c>
      <c r="AI35" s="29">
        <f>SUM(AG35:AH35)</f>
        <v>10001</v>
      </c>
      <c r="AJ35" s="29">
        <v>2069</v>
      </c>
      <c r="AK35" s="29">
        <v>8094</v>
      </c>
      <c r="AL35" s="29">
        <f>SUM(AJ35:AK35)</f>
        <v>10163</v>
      </c>
      <c r="AM35" s="33">
        <v>70334</v>
      </c>
      <c r="AN35" s="43"/>
      <c r="AO35" s="34"/>
      <c r="AP35" s="29">
        <v>33481</v>
      </c>
      <c r="AQ35" s="29">
        <v>4501</v>
      </c>
      <c r="AR35" s="29">
        <v>8460</v>
      </c>
      <c r="AS35" s="29">
        <v>90050</v>
      </c>
      <c r="AT35" s="35"/>
      <c r="AU35" s="33"/>
      <c r="AV35" s="33"/>
      <c r="AW35" s="33"/>
      <c r="AX35" s="33"/>
      <c r="AY35" s="34"/>
      <c r="AZ35" s="33"/>
      <c r="BA35" s="33"/>
      <c r="BB35" s="33"/>
      <c r="BC35" s="33"/>
      <c r="BD35" s="33"/>
      <c r="BE35" s="34"/>
      <c r="BF35" s="36"/>
      <c r="BG35" s="36"/>
      <c r="BH35" s="36"/>
      <c r="BI35" s="36"/>
      <c r="BJ35" s="36"/>
      <c r="BK35" s="36"/>
      <c r="BL35" s="36">
        <f>SUM(BI35:BJ35)</f>
        <v>0</v>
      </c>
      <c r="BM35" s="33"/>
      <c r="BN35" s="46"/>
      <c r="BO35" s="46"/>
      <c r="BP35" s="43"/>
      <c r="BQ35" s="37">
        <v>2214461</v>
      </c>
      <c r="BR35" s="37">
        <v>1339020</v>
      </c>
      <c r="BS35" s="38"/>
      <c r="BT35" s="38"/>
      <c r="BU35" s="37">
        <v>101261</v>
      </c>
      <c r="BV35" s="37">
        <v>1096643</v>
      </c>
      <c r="BW35" s="37">
        <v>7366108</v>
      </c>
      <c r="BX35" s="37">
        <f>SUM(BQ35+BR35+BU35+BV35+BW35)</f>
        <v>12117493</v>
      </c>
      <c r="BY35" s="43"/>
      <c r="BZ35" s="34"/>
      <c r="CA35" s="29">
        <v>946</v>
      </c>
      <c r="CB35" s="29">
        <v>900</v>
      </c>
      <c r="CC35" s="34"/>
      <c r="CD35" s="29">
        <v>1180</v>
      </c>
      <c r="CE35" s="29">
        <v>1111</v>
      </c>
      <c r="CF35" s="35"/>
      <c r="CG35" s="29">
        <v>4682</v>
      </c>
      <c r="CH35" s="29">
        <v>2605</v>
      </c>
      <c r="CI35" s="35"/>
      <c r="CJ35" s="29">
        <v>18511</v>
      </c>
      <c r="CK35" s="29">
        <v>14816</v>
      </c>
      <c r="CL35" s="35"/>
      <c r="CM35" s="29">
        <v>190</v>
      </c>
      <c r="CN35" s="29">
        <v>104</v>
      </c>
      <c r="CO35" s="29">
        <f t="shared" si="13"/>
        <v>23383</v>
      </c>
      <c r="CP35" s="29">
        <f t="shared" si="13"/>
        <v>17525</v>
      </c>
      <c r="CQ35" s="35"/>
      <c r="CR35" s="29">
        <v>3253</v>
      </c>
      <c r="CS35" s="29">
        <v>1567</v>
      </c>
      <c r="CT35" s="39"/>
      <c r="CU35" s="35"/>
      <c r="CV35" s="29">
        <f t="shared" si="14"/>
        <v>25509</v>
      </c>
      <c r="CW35" s="40">
        <f t="shared" si="14"/>
        <v>19536</v>
      </c>
      <c r="CX35" s="39"/>
    </row>
    <row r="36" spans="1:102" s="141" customFormat="1" ht="15.75" customHeight="1">
      <c r="A36" s="130" t="s">
        <v>140</v>
      </c>
      <c r="B36" s="120"/>
      <c r="C36" s="49"/>
      <c r="D36" s="33"/>
      <c r="E36" s="49"/>
      <c r="F36" s="49"/>
      <c r="G36" s="49"/>
      <c r="H36" s="49"/>
      <c r="I36" s="43"/>
      <c r="J36" s="49"/>
      <c r="K36" s="49"/>
      <c r="L36" s="49"/>
      <c r="M36" s="49"/>
      <c r="N36" s="49"/>
      <c r="O36" s="49"/>
      <c r="P36" s="32"/>
      <c r="Q36" s="32"/>
      <c r="R36" s="110"/>
      <c r="S36" s="32"/>
      <c r="T36" s="32"/>
      <c r="U36" s="32"/>
      <c r="V36" s="32"/>
      <c r="W36" s="32"/>
      <c r="X36" s="32"/>
      <c r="Y36" s="32"/>
      <c r="Z36" s="32"/>
      <c r="AA36" s="43"/>
      <c r="AB36" s="12"/>
      <c r="AC36" s="12"/>
      <c r="AD36" s="33"/>
      <c r="AE36" s="33"/>
      <c r="AF36" s="34"/>
      <c r="AG36" s="49"/>
      <c r="AH36" s="49"/>
      <c r="AI36" s="49"/>
      <c r="AJ36" s="49"/>
      <c r="AK36" s="49"/>
      <c r="AL36" s="49"/>
      <c r="AM36" s="33"/>
      <c r="AN36" s="43"/>
      <c r="AO36" s="34"/>
      <c r="AP36" s="49"/>
      <c r="AQ36" s="49"/>
      <c r="AR36" s="49"/>
      <c r="AS36" s="49"/>
      <c r="AT36" s="35"/>
      <c r="AU36" s="33"/>
      <c r="AV36" s="33"/>
      <c r="AW36" s="33"/>
      <c r="AX36" s="33"/>
      <c r="AY36" s="34"/>
      <c r="AZ36" s="33"/>
      <c r="BA36" s="33"/>
      <c r="BB36" s="33"/>
      <c r="BC36" s="33"/>
      <c r="BD36" s="33"/>
      <c r="BE36" s="34"/>
      <c r="BF36" s="33"/>
      <c r="BG36" s="33"/>
      <c r="BH36" s="33"/>
      <c r="BI36" s="33"/>
      <c r="BJ36" s="33"/>
      <c r="BK36" s="33"/>
      <c r="BL36" s="33"/>
      <c r="BM36" s="33"/>
      <c r="BN36" s="46"/>
      <c r="BO36" s="46"/>
      <c r="BP36" s="43"/>
      <c r="BQ36" s="49"/>
      <c r="BR36" s="49"/>
      <c r="BS36" s="38"/>
      <c r="BT36" s="38"/>
      <c r="BU36" s="49"/>
      <c r="BV36" s="49"/>
      <c r="BW36" s="49"/>
      <c r="BX36" s="49"/>
      <c r="BY36" s="43"/>
      <c r="BZ36" s="34"/>
      <c r="CA36" s="49"/>
      <c r="CB36" s="49"/>
      <c r="CC36" s="34"/>
      <c r="CD36" s="49"/>
      <c r="CE36" s="49"/>
      <c r="CF36" s="35"/>
      <c r="CG36" s="49"/>
      <c r="CH36" s="49"/>
      <c r="CI36" s="35"/>
      <c r="CJ36" s="49"/>
      <c r="CK36" s="49"/>
      <c r="CL36" s="35"/>
      <c r="CM36" s="49"/>
      <c r="CN36" s="49"/>
      <c r="CO36" s="49"/>
      <c r="CP36" s="49"/>
      <c r="CQ36" s="35"/>
      <c r="CR36" s="49"/>
      <c r="CS36" s="49"/>
      <c r="CT36" s="39"/>
      <c r="CU36" s="35"/>
      <c r="CV36" s="49"/>
      <c r="CW36" s="49"/>
      <c r="CX36" s="39"/>
    </row>
    <row r="37" spans="1:102" s="115" customFormat="1" ht="13.5" customHeight="1">
      <c r="A37" s="129" t="s">
        <v>141</v>
      </c>
      <c r="B37" s="119"/>
      <c r="C37" s="29">
        <v>8</v>
      </c>
      <c r="D37" s="33"/>
      <c r="E37" s="30">
        <v>68</v>
      </c>
      <c r="F37" s="29">
        <v>1501</v>
      </c>
      <c r="G37" s="29">
        <v>88</v>
      </c>
      <c r="H37" s="29">
        <v>237</v>
      </c>
      <c r="I37" s="43"/>
      <c r="J37" s="31">
        <v>29.2</v>
      </c>
      <c r="K37" s="31">
        <v>8.8</v>
      </c>
      <c r="L37" s="31">
        <v>50.3</v>
      </c>
      <c r="M37" s="31">
        <v>1</v>
      </c>
      <c r="N37" s="31">
        <v>0</v>
      </c>
      <c r="O37" s="31">
        <f>SUM(J37:N37)</f>
        <v>89.3</v>
      </c>
      <c r="P37" s="32"/>
      <c r="Q37" s="32"/>
      <c r="R37" s="110"/>
      <c r="S37" s="32"/>
      <c r="T37" s="32"/>
      <c r="U37" s="32"/>
      <c r="V37" s="32"/>
      <c r="W37" s="32"/>
      <c r="X37" s="32"/>
      <c r="Y37" s="32"/>
      <c r="Z37" s="32"/>
      <c r="AA37" s="43"/>
      <c r="AB37" s="12"/>
      <c r="AC37" s="12"/>
      <c r="AD37" s="33"/>
      <c r="AE37" s="33"/>
      <c r="AF37" s="34"/>
      <c r="AG37" s="29">
        <v>1371</v>
      </c>
      <c r="AH37" s="29">
        <v>2802</v>
      </c>
      <c r="AI37" s="29">
        <f>SUM(AG37:AH37)</f>
        <v>4173</v>
      </c>
      <c r="AJ37" s="29">
        <v>1319</v>
      </c>
      <c r="AK37" s="29">
        <v>2930</v>
      </c>
      <c r="AL37" s="29">
        <f>SUM(AJ37:AK37)</f>
        <v>4249</v>
      </c>
      <c r="AM37" s="33">
        <v>25719</v>
      </c>
      <c r="AN37" s="43"/>
      <c r="AO37" s="34"/>
      <c r="AP37" s="29">
        <v>15023</v>
      </c>
      <c r="AQ37" s="29" t="s">
        <v>109</v>
      </c>
      <c r="AR37" s="29">
        <v>5073</v>
      </c>
      <c r="AS37" s="29">
        <v>584724</v>
      </c>
      <c r="AT37" s="35"/>
      <c r="AU37" s="33"/>
      <c r="AV37" s="33"/>
      <c r="AW37" s="33"/>
      <c r="AX37" s="33"/>
      <c r="AY37" s="34"/>
      <c r="AZ37" s="33"/>
      <c r="BA37" s="33"/>
      <c r="BB37" s="33">
        <v>5958</v>
      </c>
      <c r="BC37" s="33">
        <v>2953</v>
      </c>
      <c r="BD37" s="33">
        <v>353919</v>
      </c>
      <c r="BE37" s="34"/>
      <c r="BF37" s="36">
        <v>30</v>
      </c>
      <c r="BG37" s="36">
        <v>3961</v>
      </c>
      <c r="BH37" s="36">
        <v>1427</v>
      </c>
      <c r="BI37" s="36">
        <f>SUM(BG37:BH37)</f>
        <v>5388</v>
      </c>
      <c r="BJ37" s="36">
        <v>25</v>
      </c>
      <c r="BK37" s="36">
        <v>31</v>
      </c>
      <c r="BL37" s="36">
        <f>SUM(BI37:BJ37)</f>
        <v>5413</v>
      </c>
      <c r="BM37" s="33"/>
      <c r="BN37" s="46"/>
      <c r="BO37" s="46"/>
      <c r="BP37" s="43"/>
      <c r="BQ37" s="37">
        <v>748311</v>
      </c>
      <c r="BR37" s="37">
        <v>1550429</v>
      </c>
      <c r="BS37" s="38"/>
      <c r="BT37" s="38"/>
      <c r="BU37" s="37">
        <v>130000</v>
      </c>
      <c r="BV37" s="37">
        <v>528758</v>
      </c>
      <c r="BW37" s="37">
        <v>3205992</v>
      </c>
      <c r="BX37" s="37">
        <f>SUM(BQ37+BR37+BU37+BV37+BW37)</f>
        <v>6163490</v>
      </c>
      <c r="BY37" s="43"/>
      <c r="BZ37" s="34"/>
      <c r="CA37" s="29">
        <v>692</v>
      </c>
      <c r="CB37" s="29">
        <v>647</v>
      </c>
      <c r="CC37" s="34"/>
      <c r="CD37" s="29">
        <v>859</v>
      </c>
      <c r="CE37" s="29">
        <v>789</v>
      </c>
      <c r="CF37" s="35"/>
      <c r="CG37" s="29">
        <v>1431</v>
      </c>
      <c r="CH37" s="29">
        <v>1042</v>
      </c>
      <c r="CI37" s="35"/>
      <c r="CJ37" s="29">
        <v>10514</v>
      </c>
      <c r="CK37" s="29">
        <v>9073</v>
      </c>
      <c r="CL37" s="35"/>
      <c r="CM37" s="29">
        <v>125</v>
      </c>
      <c r="CN37" s="29">
        <v>98</v>
      </c>
      <c r="CO37" s="29">
        <f>(CG37+CJ37+CM37)</f>
        <v>12070</v>
      </c>
      <c r="CP37" s="29">
        <f>(CH37+CK37+CN37)</f>
        <v>10213</v>
      </c>
      <c r="CQ37" s="35"/>
      <c r="CR37" s="29">
        <v>368</v>
      </c>
      <c r="CS37" s="29">
        <v>172</v>
      </c>
      <c r="CT37" s="39"/>
      <c r="CU37" s="35"/>
      <c r="CV37" s="29">
        <f>(CA37+CD37+CO37)</f>
        <v>13621</v>
      </c>
      <c r="CW37" s="40">
        <f>(CB37+CE37+CP37)</f>
        <v>11649</v>
      </c>
      <c r="CX37" s="39"/>
    </row>
    <row r="38" spans="1:102" ht="15.75" customHeight="1">
      <c r="A38" s="130" t="s">
        <v>142</v>
      </c>
      <c r="B38" s="120"/>
      <c r="C38" s="49"/>
      <c r="D38" s="33"/>
      <c r="E38" s="49"/>
      <c r="F38" s="49"/>
      <c r="G38" s="49"/>
      <c r="H38" s="49"/>
      <c r="I38" s="43"/>
      <c r="J38" s="49"/>
      <c r="K38" s="49"/>
      <c r="L38" s="49"/>
      <c r="M38" s="49"/>
      <c r="N38" s="49"/>
      <c r="O38" s="49"/>
      <c r="P38" s="32"/>
      <c r="Q38" s="32"/>
      <c r="R38" s="110"/>
      <c r="S38" s="32"/>
      <c r="T38" s="32"/>
      <c r="U38" s="32"/>
      <c r="V38" s="32"/>
      <c r="W38" s="32"/>
      <c r="X38" s="32"/>
      <c r="Y38" s="32"/>
      <c r="Z38" s="32"/>
      <c r="AA38" s="43"/>
      <c r="AB38" s="12"/>
      <c r="AC38" s="12"/>
      <c r="AD38" s="33"/>
      <c r="AE38" s="33"/>
      <c r="AF38" s="34"/>
      <c r="AG38" s="49"/>
      <c r="AH38" s="49"/>
      <c r="AI38" s="49"/>
      <c r="AJ38" s="49"/>
      <c r="AK38" s="49"/>
      <c r="AL38" s="49"/>
      <c r="AM38" s="33"/>
      <c r="AN38" s="43"/>
      <c r="AO38" s="34"/>
      <c r="AP38" s="49"/>
      <c r="AQ38" s="49"/>
      <c r="AR38" s="49"/>
      <c r="AS38" s="49"/>
      <c r="AT38" s="35"/>
      <c r="AU38" s="33"/>
      <c r="AV38" s="33"/>
      <c r="AW38" s="33"/>
      <c r="AX38" s="33"/>
      <c r="AY38" s="34"/>
      <c r="AZ38" s="33"/>
      <c r="BA38" s="33"/>
      <c r="BB38" s="33"/>
      <c r="BC38" s="33"/>
      <c r="BD38" s="33"/>
      <c r="BE38" s="34"/>
      <c r="BF38" s="33"/>
      <c r="BG38" s="33"/>
      <c r="BH38" s="33"/>
      <c r="BI38" s="33"/>
      <c r="BJ38" s="33"/>
      <c r="BK38" s="33"/>
      <c r="BL38" s="33"/>
      <c r="BM38" s="33"/>
      <c r="BN38" s="46"/>
      <c r="BO38" s="46"/>
      <c r="BP38" s="43"/>
      <c r="BQ38" s="49"/>
      <c r="BR38" s="49"/>
      <c r="BS38" s="38"/>
      <c r="BT38" s="38"/>
      <c r="BU38" s="49"/>
      <c r="BV38" s="49"/>
      <c r="BW38" s="49"/>
      <c r="BX38" s="49"/>
      <c r="BY38" s="43"/>
      <c r="BZ38" s="34"/>
      <c r="CA38" s="49"/>
      <c r="CB38" s="49"/>
      <c r="CC38" s="34"/>
      <c r="CD38" s="49"/>
      <c r="CE38" s="49"/>
      <c r="CF38" s="35"/>
      <c r="CG38" s="49"/>
      <c r="CH38" s="49"/>
      <c r="CI38" s="35"/>
      <c r="CJ38" s="49"/>
      <c r="CK38" s="49"/>
      <c r="CL38" s="35"/>
      <c r="CM38" s="49"/>
      <c r="CN38" s="49"/>
      <c r="CO38" s="49"/>
      <c r="CP38" s="49"/>
      <c r="CQ38" s="35"/>
      <c r="CR38" s="49"/>
      <c r="CS38" s="49"/>
      <c r="CT38" s="39"/>
      <c r="CU38" s="35"/>
      <c r="CV38" s="49"/>
      <c r="CW38" s="49"/>
      <c r="CX38" s="39"/>
    </row>
    <row r="39" spans="1:102" s="13" customFormat="1" ht="13.5" customHeight="1">
      <c r="A39" s="129" t="s">
        <v>143</v>
      </c>
      <c r="B39" s="119"/>
      <c r="C39" s="29">
        <v>6</v>
      </c>
      <c r="D39" s="33"/>
      <c r="E39" s="30">
        <v>67.5</v>
      </c>
      <c r="F39" s="29">
        <v>1194</v>
      </c>
      <c r="G39" s="29">
        <v>68</v>
      </c>
      <c r="H39" s="29">
        <v>306</v>
      </c>
      <c r="I39" s="43"/>
      <c r="J39" s="31">
        <v>47.36</v>
      </c>
      <c r="K39" s="31">
        <v>21.1</v>
      </c>
      <c r="L39" s="31">
        <v>71.48</v>
      </c>
      <c r="M39" s="31">
        <v>2.5</v>
      </c>
      <c r="N39" s="31">
        <v>0</v>
      </c>
      <c r="O39" s="31">
        <f aca="true" t="shared" si="15" ref="O39:O47">SUM(J39:N39)</f>
        <v>142.44</v>
      </c>
      <c r="P39" s="32">
        <v>3.66</v>
      </c>
      <c r="Q39" s="32">
        <v>15.64</v>
      </c>
      <c r="R39" s="110">
        <v>46.65</v>
      </c>
      <c r="S39" s="32">
        <v>19.1</v>
      </c>
      <c r="T39" s="32">
        <v>10.96</v>
      </c>
      <c r="U39" s="32">
        <v>18.6</v>
      </c>
      <c r="V39" s="32">
        <v>15.8</v>
      </c>
      <c r="W39" s="32">
        <v>3</v>
      </c>
      <c r="X39" s="32">
        <v>7</v>
      </c>
      <c r="Y39" s="32">
        <v>2</v>
      </c>
      <c r="Z39" s="32"/>
      <c r="AA39" s="43"/>
      <c r="AB39" s="12"/>
      <c r="AC39" s="12"/>
      <c r="AD39" s="33">
        <v>1148539</v>
      </c>
      <c r="AE39" s="33">
        <v>118950</v>
      </c>
      <c r="AF39" s="34"/>
      <c r="AG39" s="29">
        <v>5963</v>
      </c>
      <c r="AH39" s="29">
        <v>5216</v>
      </c>
      <c r="AI39" s="29">
        <f aca="true" t="shared" si="16" ref="AI39:AI45">SUM(AG39:AH39)</f>
        <v>11179</v>
      </c>
      <c r="AJ39" s="29">
        <v>2930</v>
      </c>
      <c r="AK39" s="29">
        <v>12927</v>
      </c>
      <c r="AL39" s="29">
        <f aca="true" t="shared" si="17" ref="AL39:AL44">SUM(AJ39:AK39)</f>
        <v>15857</v>
      </c>
      <c r="AM39" s="33">
        <v>33640</v>
      </c>
      <c r="AN39" s="43"/>
      <c r="AO39" s="34"/>
      <c r="AP39" s="29">
        <v>56095</v>
      </c>
      <c r="AQ39" s="29">
        <v>21762</v>
      </c>
      <c r="AR39" s="29"/>
      <c r="AS39" s="29">
        <v>1348743</v>
      </c>
      <c r="AT39" s="35"/>
      <c r="AU39" s="33">
        <v>39246</v>
      </c>
      <c r="AV39" s="33">
        <v>12614</v>
      </c>
      <c r="AW39" s="33"/>
      <c r="AX39" s="33">
        <v>911675</v>
      </c>
      <c r="AY39" s="34"/>
      <c r="AZ39" s="33">
        <v>25854</v>
      </c>
      <c r="BA39" s="33">
        <v>9205</v>
      </c>
      <c r="BB39" s="33"/>
      <c r="BC39" s="33"/>
      <c r="BD39" s="33">
        <v>303818</v>
      </c>
      <c r="BE39" s="34"/>
      <c r="BF39" s="36">
        <v>3308</v>
      </c>
      <c r="BG39" s="36">
        <v>8236</v>
      </c>
      <c r="BH39" s="36">
        <v>3284</v>
      </c>
      <c r="BI39" s="36">
        <f aca="true" t="shared" si="18" ref="BI39:BI44">SUM(BG39:BH39)</f>
        <v>11520</v>
      </c>
      <c r="BJ39" s="36">
        <v>4790</v>
      </c>
      <c r="BK39" s="36">
        <v>36</v>
      </c>
      <c r="BL39" s="36">
        <f>SUM(BI39:BJ39)</f>
        <v>16310</v>
      </c>
      <c r="BM39" s="33"/>
      <c r="BN39" s="46"/>
      <c r="BO39" s="46"/>
      <c r="BP39" s="43"/>
      <c r="BQ39" s="37">
        <v>2251440</v>
      </c>
      <c r="BR39" s="37">
        <v>1711420</v>
      </c>
      <c r="BS39" s="38"/>
      <c r="BT39" s="38"/>
      <c r="BU39" s="37">
        <v>135426</v>
      </c>
      <c r="BV39" s="37">
        <v>1093730</v>
      </c>
      <c r="BW39" s="37">
        <v>6260558</v>
      </c>
      <c r="BX39" s="37">
        <f aca="true" t="shared" si="19" ref="BX39:BX47">SUM(BQ39+BR39+BU39+BV39+BW39)</f>
        <v>11452574</v>
      </c>
      <c r="BY39" s="43"/>
      <c r="BZ39" s="34"/>
      <c r="CA39" s="29">
        <v>751</v>
      </c>
      <c r="CB39" s="29">
        <v>716</v>
      </c>
      <c r="CC39" s="34"/>
      <c r="CD39" s="29">
        <v>1186</v>
      </c>
      <c r="CE39" s="29">
        <v>1079</v>
      </c>
      <c r="CF39" s="35"/>
      <c r="CG39" s="29">
        <v>5418</v>
      </c>
      <c r="CH39" s="29">
        <v>2661</v>
      </c>
      <c r="CI39" s="35"/>
      <c r="CJ39" s="29">
        <v>21399</v>
      </c>
      <c r="CK39" s="29">
        <v>15958</v>
      </c>
      <c r="CL39" s="35"/>
      <c r="CM39" s="29">
        <v>323</v>
      </c>
      <c r="CN39" s="29">
        <v>102</v>
      </c>
      <c r="CO39" s="29">
        <f>(CG39+CJ39+CM39)</f>
        <v>27140</v>
      </c>
      <c r="CP39" s="29">
        <f>(CH39+CK39+CN39)</f>
        <v>18721</v>
      </c>
      <c r="CQ39" s="35"/>
      <c r="CR39" s="29">
        <v>10256</v>
      </c>
      <c r="CS39" s="29">
        <v>4350</v>
      </c>
      <c r="CT39" s="39"/>
      <c r="CU39" s="35"/>
      <c r="CV39" s="29">
        <f>(CA39+CD39+CO39)</f>
        <v>29077</v>
      </c>
      <c r="CW39" s="40">
        <f>(CB39+CE39+CP39)</f>
        <v>20516</v>
      </c>
      <c r="CX39" s="39"/>
    </row>
    <row r="40" spans="1:102" s="13" customFormat="1" ht="13.5" customHeight="1">
      <c r="A40" s="129" t="s">
        <v>144</v>
      </c>
      <c r="B40" s="119"/>
      <c r="C40" s="29">
        <v>4</v>
      </c>
      <c r="D40" s="33"/>
      <c r="E40" s="30">
        <v>70</v>
      </c>
      <c r="F40" s="29">
        <v>1769</v>
      </c>
      <c r="G40" s="29">
        <v>93</v>
      </c>
      <c r="H40" s="29">
        <v>100</v>
      </c>
      <c r="I40" s="43"/>
      <c r="J40" s="31">
        <v>47</v>
      </c>
      <c r="K40" s="31">
        <v>31</v>
      </c>
      <c r="L40" s="31">
        <v>77</v>
      </c>
      <c r="M40" s="31">
        <v>4</v>
      </c>
      <c r="N40" s="31">
        <v>3</v>
      </c>
      <c r="O40" s="31">
        <f t="shared" si="15"/>
        <v>162</v>
      </c>
      <c r="P40" s="32"/>
      <c r="Q40" s="32"/>
      <c r="R40" s="110"/>
      <c r="S40" s="32"/>
      <c r="T40" s="32"/>
      <c r="U40" s="32"/>
      <c r="V40" s="32"/>
      <c r="W40" s="32"/>
      <c r="X40" s="32"/>
      <c r="Y40" s="32"/>
      <c r="Z40" s="32"/>
      <c r="AA40" s="43"/>
      <c r="AB40" s="12"/>
      <c r="AC40" s="12"/>
      <c r="AD40" s="66"/>
      <c r="AE40" s="33"/>
      <c r="AF40" s="34"/>
      <c r="AG40" s="29">
        <v>3447</v>
      </c>
      <c r="AH40" s="29">
        <v>3782</v>
      </c>
      <c r="AI40" s="29">
        <f t="shared" si="16"/>
        <v>7229</v>
      </c>
      <c r="AJ40" s="29">
        <v>2926</v>
      </c>
      <c r="AK40" s="29">
        <v>15997</v>
      </c>
      <c r="AL40" s="29">
        <f t="shared" si="17"/>
        <v>18923</v>
      </c>
      <c r="AM40" s="33"/>
      <c r="AN40" s="43"/>
      <c r="AO40" s="34"/>
      <c r="AP40" s="29">
        <v>32122</v>
      </c>
      <c r="AQ40" s="29">
        <v>5995</v>
      </c>
      <c r="AR40" s="29">
        <v>764</v>
      </c>
      <c r="AS40" s="29">
        <v>1115342</v>
      </c>
      <c r="AT40" s="35"/>
      <c r="AU40" s="33"/>
      <c r="AV40" s="33"/>
      <c r="AW40" s="33"/>
      <c r="AX40" s="33"/>
      <c r="AY40" s="34"/>
      <c r="AZ40" s="33"/>
      <c r="BA40" s="33"/>
      <c r="BB40" s="33"/>
      <c r="BC40" s="33"/>
      <c r="BD40" s="33"/>
      <c r="BE40" s="34"/>
      <c r="BF40" s="36"/>
      <c r="BG40" s="36"/>
      <c r="BH40" s="36"/>
      <c r="BI40" s="36"/>
      <c r="BJ40" s="36"/>
      <c r="BK40" s="36"/>
      <c r="BL40" s="36">
        <f>SUM(BI40:BJ40)</f>
        <v>0</v>
      </c>
      <c r="BM40" s="33"/>
      <c r="BN40" s="46"/>
      <c r="BO40" s="46"/>
      <c r="BP40" s="43"/>
      <c r="BQ40" s="37">
        <v>2028321</v>
      </c>
      <c r="BR40" s="37">
        <v>3566765</v>
      </c>
      <c r="BS40" s="38"/>
      <c r="BT40" s="38"/>
      <c r="BU40" s="37">
        <v>167490</v>
      </c>
      <c r="BV40" s="37">
        <v>1057610</v>
      </c>
      <c r="BW40" s="37">
        <v>7299007</v>
      </c>
      <c r="BX40" s="37">
        <f t="shared" si="19"/>
        <v>14119193</v>
      </c>
      <c r="BY40" s="43"/>
      <c r="BZ40" s="34"/>
      <c r="CA40" s="49">
        <v>1158</v>
      </c>
      <c r="CB40" s="29">
        <v>1057</v>
      </c>
      <c r="CC40" s="34"/>
      <c r="CD40" s="29">
        <v>1084</v>
      </c>
      <c r="CE40" s="29">
        <v>978</v>
      </c>
      <c r="CF40" s="35"/>
      <c r="CG40" s="29">
        <v>4180</v>
      </c>
      <c r="CH40" s="29">
        <v>2623</v>
      </c>
      <c r="CI40" s="35"/>
      <c r="CJ40" s="29">
        <v>17057</v>
      </c>
      <c r="CK40" s="29">
        <v>15047</v>
      </c>
      <c r="CL40" s="35"/>
      <c r="CM40" s="29">
        <v>98</v>
      </c>
      <c r="CN40" s="29">
        <v>38</v>
      </c>
      <c r="CO40" s="29">
        <f aca="true" t="shared" si="20" ref="CO40:CO46">(CG40+CJ40+CM40)</f>
        <v>21335</v>
      </c>
      <c r="CP40" s="29">
        <f aca="true" t="shared" si="21" ref="CP40:CP46">(CH40+CK40+CN40)</f>
        <v>17708</v>
      </c>
      <c r="CQ40" s="35"/>
      <c r="CR40" s="29">
        <v>0</v>
      </c>
      <c r="CS40" s="29">
        <v>0</v>
      </c>
      <c r="CT40" s="39"/>
      <c r="CU40" s="35"/>
      <c r="CV40" s="29">
        <f>(CA40+CD40+CO40)</f>
        <v>23577</v>
      </c>
      <c r="CW40" s="40">
        <f>(CB40+CE40+CP40)</f>
        <v>19743</v>
      </c>
      <c r="CX40" s="39"/>
    </row>
    <row r="41" spans="1:102" s="13" customFormat="1" ht="13.5" customHeight="1">
      <c r="A41" s="129" t="s">
        <v>145</v>
      </c>
      <c r="B41" s="119"/>
      <c r="C41" s="29">
        <v>9</v>
      </c>
      <c r="D41" s="33"/>
      <c r="E41" s="30">
        <v>74.28</v>
      </c>
      <c r="F41" s="70">
        <v>4098</v>
      </c>
      <c r="G41" s="70">
        <v>146</v>
      </c>
      <c r="H41" s="70">
        <f>296</f>
        <v>296</v>
      </c>
      <c r="I41" s="43"/>
      <c r="J41" s="31">
        <v>83.5</v>
      </c>
      <c r="K41" s="31">
        <v>61.4498</v>
      </c>
      <c r="L41" s="31">
        <v>108.7</v>
      </c>
      <c r="M41" s="71">
        <v>9</v>
      </c>
      <c r="N41" s="31">
        <v>0</v>
      </c>
      <c r="O41" s="31">
        <f t="shared" si="15"/>
        <v>262.6498</v>
      </c>
      <c r="P41" s="32"/>
      <c r="Q41" s="32"/>
      <c r="R41" s="110"/>
      <c r="S41" s="32"/>
      <c r="T41" s="32"/>
      <c r="U41" s="32"/>
      <c r="V41" s="32"/>
      <c r="W41" s="32"/>
      <c r="X41" s="32"/>
      <c r="Y41" s="32"/>
      <c r="Z41" s="32"/>
      <c r="AA41" s="43"/>
      <c r="AB41" s="12"/>
      <c r="AC41" s="12"/>
      <c r="AD41" s="33">
        <v>1469115</v>
      </c>
      <c r="AE41" s="33">
        <v>286470</v>
      </c>
      <c r="AF41" s="34"/>
      <c r="AG41" s="70">
        <v>8164</v>
      </c>
      <c r="AH41" s="70">
        <v>13283</v>
      </c>
      <c r="AI41" s="70">
        <f t="shared" si="16"/>
        <v>21447</v>
      </c>
      <c r="AJ41" s="70">
        <v>2891</v>
      </c>
      <c r="AK41" s="70">
        <v>17022</v>
      </c>
      <c r="AL41" s="70">
        <f t="shared" si="17"/>
        <v>19913</v>
      </c>
      <c r="AM41" s="33">
        <v>14429</v>
      </c>
      <c r="AN41" s="43"/>
      <c r="AO41" s="34"/>
      <c r="AP41" s="29">
        <v>60200</v>
      </c>
      <c r="AQ41" s="29">
        <v>2620</v>
      </c>
      <c r="AR41" s="29">
        <v>3641</v>
      </c>
      <c r="AS41" s="29"/>
      <c r="AT41" s="35"/>
      <c r="AU41" s="33"/>
      <c r="AV41" s="33"/>
      <c r="AW41" s="33"/>
      <c r="AX41" s="33"/>
      <c r="AY41" s="34"/>
      <c r="AZ41" s="33"/>
      <c r="BA41" s="33"/>
      <c r="BB41" s="33">
        <v>20040</v>
      </c>
      <c r="BC41" s="33">
        <v>4611</v>
      </c>
      <c r="BD41" s="33"/>
      <c r="BE41" s="34"/>
      <c r="BF41" s="36">
        <v>676</v>
      </c>
      <c r="BG41" s="36">
        <v>11468</v>
      </c>
      <c r="BH41" s="36">
        <v>6828</v>
      </c>
      <c r="BI41" s="36">
        <f t="shared" si="18"/>
        <v>18296</v>
      </c>
      <c r="BJ41" s="36">
        <v>10</v>
      </c>
      <c r="BK41" s="36">
        <v>622</v>
      </c>
      <c r="BL41" s="36">
        <v>18306</v>
      </c>
      <c r="BM41" s="33"/>
      <c r="BN41" s="46"/>
      <c r="BO41" s="46"/>
      <c r="BP41" s="43"/>
      <c r="BQ41" s="37">
        <v>2488667</v>
      </c>
      <c r="BR41" s="37">
        <v>4296684</v>
      </c>
      <c r="BS41" s="38"/>
      <c r="BT41" s="38"/>
      <c r="BU41" s="37">
        <v>263939</v>
      </c>
      <c r="BV41" s="37">
        <v>2836411</v>
      </c>
      <c r="BW41" s="37">
        <v>12704168</v>
      </c>
      <c r="BX41" s="37">
        <f t="shared" si="19"/>
        <v>22589869</v>
      </c>
      <c r="BY41" s="43"/>
      <c r="BZ41" s="34"/>
      <c r="CA41" s="29">
        <v>2511</v>
      </c>
      <c r="CB41" s="29">
        <v>2203</v>
      </c>
      <c r="CC41" s="34"/>
      <c r="CD41" s="29">
        <v>2509</v>
      </c>
      <c r="CE41" s="29">
        <v>2227</v>
      </c>
      <c r="CF41" s="35"/>
      <c r="CG41" s="29">
        <v>8006</v>
      </c>
      <c r="CH41" s="29">
        <v>4863</v>
      </c>
      <c r="CI41" s="35"/>
      <c r="CJ41" s="29">
        <v>31027</v>
      </c>
      <c r="CK41" s="29">
        <v>25934</v>
      </c>
      <c r="CL41" s="35"/>
      <c r="CM41" s="29">
        <v>615</v>
      </c>
      <c r="CN41" s="29">
        <v>186</v>
      </c>
      <c r="CO41" s="29">
        <f t="shared" si="20"/>
        <v>39648</v>
      </c>
      <c r="CP41" s="29">
        <f t="shared" si="21"/>
        <v>30983</v>
      </c>
      <c r="CQ41" s="35"/>
      <c r="CR41" s="29">
        <v>6443</v>
      </c>
      <c r="CS41" s="29">
        <v>3195</v>
      </c>
      <c r="CT41" s="39"/>
      <c r="CU41" s="35"/>
      <c r="CV41" s="29">
        <f aca="true" t="shared" si="22" ref="CV41:CV46">(CA41+CD41+CO41)</f>
        <v>44668</v>
      </c>
      <c r="CW41" s="40">
        <f aca="true" t="shared" si="23" ref="CW41:CW46">(CB41+CE41+CP41)</f>
        <v>35413</v>
      </c>
      <c r="CX41" s="39"/>
    </row>
    <row r="42" spans="1:102" s="13" customFormat="1" ht="13.5" customHeight="1">
      <c r="A42" s="129" t="s">
        <v>146</v>
      </c>
      <c r="B42" s="119"/>
      <c r="C42" s="29">
        <v>6</v>
      </c>
      <c r="D42" s="33">
        <v>14534</v>
      </c>
      <c r="E42" s="30">
        <v>76</v>
      </c>
      <c r="F42" s="29">
        <v>1807</v>
      </c>
      <c r="G42" s="29">
        <v>104</v>
      </c>
      <c r="H42" s="29">
        <v>349</v>
      </c>
      <c r="I42" s="43"/>
      <c r="J42" s="31">
        <v>56.45</v>
      </c>
      <c r="K42" s="31">
        <v>66.76</v>
      </c>
      <c r="L42" s="31">
        <v>35.13</v>
      </c>
      <c r="M42" s="31">
        <v>3</v>
      </c>
      <c r="N42" s="31">
        <v>3.9</v>
      </c>
      <c r="O42" s="31">
        <f t="shared" si="15"/>
        <v>165.24</v>
      </c>
      <c r="P42" s="32"/>
      <c r="Q42" s="32">
        <v>15.3</v>
      </c>
      <c r="R42" s="110">
        <v>9.22</v>
      </c>
      <c r="S42" s="32">
        <v>45</v>
      </c>
      <c r="T42" s="32">
        <v>36.27</v>
      </c>
      <c r="U42" s="32">
        <v>13.85</v>
      </c>
      <c r="V42" s="32">
        <v>32.6</v>
      </c>
      <c r="W42" s="32">
        <v>4</v>
      </c>
      <c r="X42" s="32">
        <v>6</v>
      </c>
      <c r="Y42" s="32">
        <v>2</v>
      </c>
      <c r="Z42" s="32">
        <v>1</v>
      </c>
      <c r="AA42" s="43"/>
      <c r="AB42" s="12"/>
      <c r="AC42" s="12"/>
      <c r="AD42" s="33">
        <v>1314998</v>
      </c>
      <c r="AE42" s="33">
        <v>271046</v>
      </c>
      <c r="AF42" s="34"/>
      <c r="AG42" s="29">
        <v>1639</v>
      </c>
      <c r="AH42" s="29">
        <v>3236</v>
      </c>
      <c r="AI42" s="29">
        <f t="shared" si="16"/>
        <v>4875</v>
      </c>
      <c r="AJ42" s="29">
        <v>2037</v>
      </c>
      <c r="AK42" s="29">
        <v>11626</v>
      </c>
      <c r="AL42" s="29">
        <f t="shared" si="17"/>
        <v>13663</v>
      </c>
      <c r="AM42" s="33"/>
      <c r="AN42" s="43"/>
      <c r="AO42" s="34"/>
      <c r="AP42" s="29">
        <v>17730</v>
      </c>
      <c r="AQ42" s="29">
        <v>2226</v>
      </c>
      <c r="AR42" s="29">
        <v>573</v>
      </c>
      <c r="AS42" s="29">
        <v>19383</v>
      </c>
      <c r="AT42" s="35"/>
      <c r="AU42" s="33">
        <v>13266</v>
      </c>
      <c r="AV42" s="33">
        <v>2027</v>
      </c>
      <c r="AW42" s="33" t="s">
        <v>109</v>
      </c>
      <c r="AX42" s="33">
        <v>15293</v>
      </c>
      <c r="AY42" s="34"/>
      <c r="AZ42" s="33">
        <v>7885</v>
      </c>
      <c r="BA42" s="33">
        <v>580</v>
      </c>
      <c r="BB42" s="33">
        <v>2412</v>
      </c>
      <c r="BC42" s="33">
        <v>580</v>
      </c>
      <c r="BD42" s="33">
        <f>SUM(AZ42:BC42)</f>
        <v>11457</v>
      </c>
      <c r="BE42" s="34"/>
      <c r="BF42" s="36">
        <v>102</v>
      </c>
      <c r="BG42" s="36"/>
      <c r="BH42" s="36"/>
      <c r="BI42" s="36"/>
      <c r="BJ42" s="36"/>
      <c r="BK42" s="36">
        <v>406</v>
      </c>
      <c r="BL42" s="36">
        <v>7022</v>
      </c>
      <c r="BM42" s="33"/>
      <c r="BN42" s="46"/>
      <c r="BO42" s="46"/>
      <c r="BP42" s="43"/>
      <c r="BQ42" s="37">
        <v>1277632</v>
      </c>
      <c r="BR42" s="37">
        <v>1584283</v>
      </c>
      <c r="BS42" s="38"/>
      <c r="BT42" s="38"/>
      <c r="BU42" s="37">
        <v>76862</v>
      </c>
      <c r="BV42" s="37">
        <v>2587074</v>
      </c>
      <c r="BW42" s="37">
        <v>7559647</v>
      </c>
      <c r="BX42" s="37">
        <f t="shared" si="19"/>
        <v>13085498</v>
      </c>
      <c r="BY42" s="43"/>
      <c r="BZ42" s="34"/>
      <c r="CA42" s="29">
        <v>1078</v>
      </c>
      <c r="CB42" s="29">
        <v>1017</v>
      </c>
      <c r="CC42" s="34"/>
      <c r="CD42" s="29">
        <v>1321</v>
      </c>
      <c r="CE42" s="29">
        <v>1110</v>
      </c>
      <c r="CF42" s="35"/>
      <c r="CG42" s="29">
        <v>6336</v>
      </c>
      <c r="CH42" s="29">
        <v>3596</v>
      </c>
      <c r="CI42" s="35"/>
      <c r="CJ42" s="29">
        <v>21255</v>
      </c>
      <c r="CK42" s="29">
        <v>17745</v>
      </c>
      <c r="CL42" s="35"/>
      <c r="CM42" s="29">
        <v>0</v>
      </c>
      <c r="CN42" s="29">
        <v>0</v>
      </c>
      <c r="CO42" s="29">
        <f t="shared" si="20"/>
        <v>27591</v>
      </c>
      <c r="CP42" s="29">
        <f t="shared" si="21"/>
        <v>21341</v>
      </c>
      <c r="CQ42" s="35"/>
      <c r="CR42" s="29">
        <v>642</v>
      </c>
      <c r="CS42" s="29">
        <v>298</v>
      </c>
      <c r="CT42" s="39"/>
      <c r="CU42" s="35"/>
      <c r="CV42" s="29">
        <f t="shared" si="22"/>
        <v>29990</v>
      </c>
      <c r="CW42" s="40">
        <f t="shared" si="23"/>
        <v>23468</v>
      </c>
      <c r="CX42" s="39">
        <v>1664172</v>
      </c>
    </row>
    <row r="43" spans="1:102" s="13" customFormat="1" ht="13.5" customHeight="1">
      <c r="A43" s="129" t="s">
        <v>147</v>
      </c>
      <c r="B43" s="119"/>
      <c r="C43" s="29">
        <v>3</v>
      </c>
      <c r="D43" s="33"/>
      <c r="E43" s="30">
        <v>69</v>
      </c>
      <c r="F43" s="29">
        <v>821</v>
      </c>
      <c r="G43" s="29">
        <v>35</v>
      </c>
      <c r="H43" s="29">
        <v>108</v>
      </c>
      <c r="I43" s="43"/>
      <c r="J43" s="31">
        <v>32.57</v>
      </c>
      <c r="K43" s="31">
        <v>7</v>
      </c>
      <c r="L43" s="31">
        <v>37.78</v>
      </c>
      <c r="M43" s="31">
        <v>1</v>
      </c>
      <c r="N43" s="31">
        <v>11</v>
      </c>
      <c r="O43" s="31">
        <f t="shared" si="15"/>
        <v>89.35</v>
      </c>
      <c r="P43" s="32">
        <v>0</v>
      </c>
      <c r="Q43" s="32">
        <v>2.25</v>
      </c>
      <c r="R43" s="110">
        <v>28.43</v>
      </c>
      <c r="S43" s="32">
        <v>12.1</v>
      </c>
      <c r="T43" s="32">
        <v>10.4</v>
      </c>
      <c r="U43" s="32">
        <v>14.17</v>
      </c>
      <c r="V43" s="32">
        <v>14</v>
      </c>
      <c r="W43" s="32">
        <v>4</v>
      </c>
      <c r="X43" s="32">
        <v>3</v>
      </c>
      <c r="Y43" s="32">
        <v>1</v>
      </c>
      <c r="Z43" s="32">
        <v>0</v>
      </c>
      <c r="AA43" s="43"/>
      <c r="AB43" s="12"/>
      <c r="AC43" s="12"/>
      <c r="AD43" s="33">
        <v>654828</v>
      </c>
      <c r="AE43" s="33">
        <v>154046</v>
      </c>
      <c r="AF43" s="34"/>
      <c r="AG43" s="29">
        <v>365</v>
      </c>
      <c r="AH43" s="29">
        <v>143</v>
      </c>
      <c r="AI43" s="29">
        <f t="shared" si="16"/>
        <v>508</v>
      </c>
      <c r="AJ43" s="29">
        <v>485</v>
      </c>
      <c r="AK43" s="29">
        <v>1899</v>
      </c>
      <c r="AL43" s="29">
        <f t="shared" si="17"/>
        <v>2384</v>
      </c>
      <c r="AM43" s="33">
        <v>26072</v>
      </c>
      <c r="AN43" s="43"/>
      <c r="AO43" s="34"/>
      <c r="AP43" s="29">
        <v>10966</v>
      </c>
      <c r="AQ43" s="29">
        <v>2251</v>
      </c>
      <c r="AR43" s="29">
        <v>12316</v>
      </c>
      <c r="AS43" s="29">
        <v>218983</v>
      </c>
      <c r="AT43" s="35"/>
      <c r="AU43" s="33">
        <v>8013</v>
      </c>
      <c r="AV43" s="33">
        <v>2091</v>
      </c>
      <c r="AW43" s="33">
        <v>9118</v>
      </c>
      <c r="AX43" s="33">
        <v>169447</v>
      </c>
      <c r="AY43" s="34"/>
      <c r="AZ43" s="33"/>
      <c r="BA43" s="33"/>
      <c r="BB43" s="33">
        <v>1021</v>
      </c>
      <c r="BC43" s="33">
        <v>471</v>
      </c>
      <c r="BD43" s="33">
        <v>59631</v>
      </c>
      <c r="BE43" s="34"/>
      <c r="BF43" s="36">
        <v>614</v>
      </c>
      <c r="BG43" s="36">
        <v>3916</v>
      </c>
      <c r="BH43" s="36">
        <v>1578</v>
      </c>
      <c r="BI43" s="36">
        <f t="shared" si="18"/>
        <v>5494</v>
      </c>
      <c r="BJ43" s="36">
        <v>176</v>
      </c>
      <c r="BK43" s="36">
        <v>132</v>
      </c>
      <c r="BL43" s="36">
        <f>SUM(BI43:BJ43)</f>
        <v>5670</v>
      </c>
      <c r="BM43" s="33"/>
      <c r="BN43" s="46"/>
      <c r="BO43" s="46"/>
      <c r="BP43" s="43"/>
      <c r="BQ43" s="37">
        <v>598206</v>
      </c>
      <c r="BR43" s="37">
        <v>696942</v>
      </c>
      <c r="BS43" s="38"/>
      <c r="BT43" s="38"/>
      <c r="BU43" s="37">
        <v>22160</v>
      </c>
      <c r="BV43" s="37">
        <v>207165</v>
      </c>
      <c r="BW43" s="37">
        <v>2912152</v>
      </c>
      <c r="BX43" s="37">
        <f t="shared" si="19"/>
        <v>4436625</v>
      </c>
      <c r="BY43" s="43"/>
      <c r="BZ43" s="34"/>
      <c r="CA43" s="29">
        <v>402</v>
      </c>
      <c r="CB43" s="29">
        <v>375</v>
      </c>
      <c r="CC43" s="34"/>
      <c r="CD43" s="29">
        <v>617</v>
      </c>
      <c r="CE43" s="29">
        <v>406</v>
      </c>
      <c r="CF43" s="35"/>
      <c r="CG43" s="29">
        <v>2584</v>
      </c>
      <c r="CH43" s="29">
        <v>1481</v>
      </c>
      <c r="CI43" s="35"/>
      <c r="CJ43" s="29">
        <v>8249</v>
      </c>
      <c r="CK43" s="29">
        <v>6966</v>
      </c>
      <c r="CL43" s="35"/>
      <c r="CM43" s="29">
        <v>0</v>
      </c>
      <c r="CN43" s="29">
        <v>78</v>
      </c>
      <c r="CO43" s="29">
        <f t="shared" si="20"/>
        <v>10833</v>
      </c>
      <c r="CP43" s="29">
        <f t="shared" si="21"/>
        <v>8525</v>
      </c>
      <c r="CQ43" s="35"/>
      <c r="CR43" s="29">
        <v>38</v>
      </c>
      <c r="CS43" s="29">
        <v>17</v>
      </c>
      <c r="CT43" s="39"/>
      <c r="CU43" s="35"/>
      <c r="CV43" s="29">
        <f t="shared" si="22"/>
        <v>11852</v>
      </c>
      <c r="CW43" s="40">
        <f t="shared" si="23"/>
        <v>9306</v>
      </c>
      <c r="CX43" s="39"/>
    </row>
    <row r="44" spans="1:102" s="13" customFormat="1" ht="13.5" customHeight="1">
      <c r="A44" s="129" t="s">
        <v>148</v>
      </c>
      <c r="B44" s="119"/>
      <c r="C44" s="29">
        <v>1</v>
      </c>
      <c r="D44" s="33">
        <v>4804</v>
      </c>
      <c r="E44" s="30">
        <v>60</v>
      </c>
      <c r="F44" s="29">
        <v>421</v>
      </c>
      <c r="G44" s="29">
        <v>15</v>
      </c>
      <c r="H44" s="29">
        <v>89</v>
      </c>
      <c r="I44" s="43"/>
      <c r="J44" s="31">
        <v>11.1</v>
      </c>
      <c r="K44" s="31">
        <v>3.4</v>
      </c>
      <c r="L44" s="31">
        <v>7.6</v>
      </c>
      <c r="M44" s="31"/>
      <c r="N44" s="31"/>
      <c r="O44" s="31">
        <f t="shared" si="15"/>
        <v>22.1</v>
      </c>
      <c r="P44" s="32">
        <v>1.5</v>
      </c>
      <c r="Q44" s="32">
        <v>0.5</v>
      </c>
      <c r="R44" s="110">
        <v>5.6</v>
      </c>
      <c r="S44" s="32">
        <v>3.35</v>
      </c>
      <c r="T44" s="32">
        <v>7.1</v>
      </c>
      <c r="U44" s="32"/>
      <c r="V44" s="32">
        <v>3</v>
      </c>
      <c r="W44" s="32"/>
      <c r="X44" s="32">
        <v>1</v>
      </c>
      <c r="Y44" s="32"/>
      <c r="Z44" s="32"/>
      <c r="AA44" s="43"/>
      <c r="AB44" s="12"/>
      <c r="AC44" s="12"/>
      <c r="AD44" s="33">
        <v>193666</v>
      </c>
      <c r="AE44" s="33">
        <v>32114</v>
      </c>
      <c r="AF44" s="34"/>
      <c r="AG44" s="29">
        <v>1418</v>
      </c>
      <c r="AH44" s="29">
        <v>1512</v>
      </c>
      <c r="AI44" s="29">
        <f t="shared" si="16"/>
        <v>2930</v>
      </c>
      <c r="AJ44" s="29">
        <v>495</v>
      </c>
      <c r="AK44" s="29">
        <v>1983</v>
      </c>
      <c r="AL44" s="29">
        <f t="shared" si="17"/>
        <v>2478</v>
      </c>
      <c r="AM44" s="33"/>
      <c r="AN44" s="43"/>
      <c r="AO44" s="34"/>
      <c r="AP44" s="29">
        <v>9925</v>
      </c>
      <c r="AQ44" s="29">
        <v>763</v>
      </c>
      <c r="AR44" s="29">
        <v>1571</v>
      </c>
      <c r="AS44" s="29">
        <f>139652+(AP44+AQ44-AR44)</f>
        <v>148769</v>
      </c>
      <c r="AT44" s="35"/>
      <c r="AU44" s="33">
        <v>8293</v>
      </c>
      <c r="AV44" s="33">
        <v>702</v>
      </c>
      <c r="AW44" s="33">
        <v>484</v>
      </c>
      <c r="AX44" s="33" t="s">
        <v>109</v>
      </c>
      <c r="AY44" s="34"/>
      <c r="AZ44" s="33" t="s">
        <v>109</v>
      </c>
      <c r="BA44" s="33" t="s">
        <v>109</v>
      </c>
      <c r="BB44" s="33" t="s">
        <v>109</v>
      </c>
      <c r="BC44" s="33" t="s">
        <v>109</v>
      </c>
      <c r="BD44" s="33" t="s">
        <v>109</v>
      </c>
      <c r="BE44" s="34"/>
      <c r="BF44" s="36">
        <v>160</v>
      </c>
      <c r="BG44" s="36">
        <v>2067</v>
      </c>
      <c r="BH44" s="63" t="s">
        <v>109</v>
      </c>
      <c r="BI44" s="36">
        <f t="shared" si="18"/>
        <v>2067</v>
      </c>
      <c r="BJ44" s="63" t="s">
        <v>109</v>
      </c>
      <c r="BK44" s="36">
        <v>228</v>
      </c>
      <c r="BL44" s="36">
        <f>SUM(BI44:BJ44)</f>
        <v>2067</v>
      </c>
      <c r="BM44" s="33">
        <v>7095</v>
      </c>
      <c r="BN44" s="46"/>
      <c r="BO44" s="46"/>
      <c r="BP44" s="43"/>
      <c r="BQ44" s="37">
        <v>386881</v>
      </c>
      <c r="BR44" s="37">
        <v>602914</v>
      </c>
      <c r="BS44" s="38"/>
      <c r="BT44" s="38"/>
      <c r="BU44" s="37">
        <v>6200</v>
      </c>
      <c r="BV44" s="37">
        <v>204035</v>
      </c>
      <c r="BW44" s="37">
        <v>1009510</v>
      </c>
      <c r="BX44" s="37">
        <f t="shared" si="19"/>
        <v>2209540</v>
      </c>
      <c r="BY44" s="43"/>
      <c r="BZ44" s="34"/>
      <c r="CA44" s="29">
        <v>203</v>
      </c>
      <c r="CB44" s="29">
        <v>199</v>
      </c>
      <c r="CC44" s="34"/>
      <c r="CD44" s="29">
        <v>252</v>
      </c>
      <c r="CE44" s="29">
        <v>237</v>
      </c>
      <c r="CF44" s="35"/>
      <c r="CG44" s="29">
        <v>578</v>
      </c>
      <c r="CH44" s="29">
        <v>388</v>
      </c>
      <c r="CI44" s="35"/>
      <c r="CJ44" s="29">
        <v>3823</v>
      </c>
      <c r="CK44" s="29">
        <v>3446</v>
      </c>
      <c r="CL44" s="35"/>
      <c r="CM44" s="29">
        <v>90</v>
      </c>
      <c r="CN44" s="29">
        <v>14</v>
      </c>
      <c r="CO44" s="29">
        <f t="shared" si="20"/>
        <v>4491</v>
      </c>
      <c r="CP44" s="29">
        <f t="shared" si="21"/>
        <v>3848</v>
      </c>
      <c r="CQ44" s="35"/>
      <c r="CR44" s="29">
        <v>0</v>
      </c>
      <c r="CS44" s="29">
        <v>0</v>
      </c>
      <c r="CT44" s="39"/>
      <c r="CU44" s="35"/>
      <c r="CV44" s="29">
        <f t="shared" si="22"/>
        <v>4946</v>
      </c>
      <c r="CW44" s="40">
        <f t="shared" si="23"/>
        <v>4284</v>
      </c>
      <c r="CX44" s="39"/>
    </row>
    <row r="45" spans="1:102" s="13" customFormat="1" ht="13.5" customHeight="1">
      <c r="A45" s="129" t="s">
        <v>149</v>
      </c>
      <c r="B45" s="119"/>
      <c r="C45" s="29">
        <v>25</v>
      </c>
      <c r="D45" s="33"/>
      <c r="E45" s="30">
        <v>80</v>
      </c>
      <c r="F45" s="29">
        <v>2960</v>
      </c>
      <c r="G45" s="29">
        <v>226</v>
      </c>
      <c r="H45" s="29">
        <v>156</v>
      </c>
      <c r="I45" s="43"/>
      <c r="J45" s="31">
        <v>75.2</v>
      </c>
      <c r="K45" s="31">
        <v>34</v>
      </c>
      <c r="L45" s="31">
        <v>154.4</v>
      </c>
      <c r="M45" s="31">
        <v>1</v>
      </c>
      <c r="N45" s="31">
        <v>0</v>
      </c>
      <c r="O45" s="31">
        <f t="shared" si="15"/>
        <v>264.6</v>
      </c>
      <c r="P45" s="32">
        <v>0</v>
      </c>
      <c r="Q45" s="32">
        <v>21.6</v>
      </c>
      <c r="R45" s="110">
        <v>86.6</v>
      </c>
      <c r="S45" s="32">
        <v>50.2</v>
      </c>
      <c r="T45" s="32">
        <v>35</v>
      </c>
      <c r="U45" s="32">
        <v>24.2</v>
      </c>
      <c r="V45" s="32">
        <v>22.6</v>
      </c>
      <c r="W45" s="32">
        <v>14.4</v>
      </c>
      <c r="X45" s="32">
        <v>6</v>
      </c>
      <c r="Y45" s="32">
        <v>4</v>
      </c>
      <c r="Z45" s="32">
        <v>0</v>
      </c>
      <c r="AA45" s="43"/>
      <c r="AB45" s="12"/>
      <c r="AC45" s="12"/>
      <c r="AD45" s="33">
        <v>1402962</v>
      </c>
      <c r="AE45" s="33">
        <v>102706</v>
      </c>
      <c r="AF45" s="34"/>
      <c r="AG45" s="29">
        <v>6055</v>
      </c>
      <c r="AH45" s="29">
        <v>11127</v>
      </c>
      <c r="AI45" s="29">
        <f t="shared" si="16"/>
        <v>17182</v>
      </c>
      <c r="AJ45" s="29">
        <v>4157</v>
      </c>
      <c r="AK45" s="29">
        <v>13007</v>
      </c>
      <c r="AL45" s="29">
        <v>17164</v>
      </c>
      <c r="AM45" s="33"/>
      <c r="AN45" s="43"/>
      <c r="AO45" s="34"/>
      <c r="AP45" s="29">
        <v>60226</v>
      </c>
      <c r="AQ45" s="29">
        <v>10251</v>
      </c>
      <c r="AR45" s="29">
        <v>48805</v>
      </c>
      <c r="AS45" s="29">
        <v>2252094</v>
      </c>
      <c r="AT45" s="35"/>
      <c r="AU45" s="33">
        <v>45274</v>
      </c>
      <c r="AV45" s="33">
        <v>10000</v>
      </c>
      <c r="AW45" s="33">
        <v>35000</v>
      </c>
      <c r="AX45" s="33">
        <v>2226683</v>
      </c>
      <c r="AY45" s="34"/>
      <c r="AZ45" s="33" t="s">
        <v>109</v>
      </c>
      <c r="BA45" s="33"/>
      <c r="BB45" s="33">
        <v>8151</v>
      </c>
      <c r="BC45" s="33"/>
      <c r="BD45" s="33"/>
      <c r="BE45" s="34"/>
      <c r="BF45" s="36">
        <v>154</v>
      </c>
      <c r="BG45" s="36">
        <v>11922</v>
      </c>
      <c r="BH45" s="36">
        <v>4377</v>
      </c>
      <c r="BI45" s="36">
        <v>16299</v>
      </c>
      <c r="BJ45" s="63" t="s">
        <v>109</v>
      </c>
      <c r="BK45" s="36">
        <v>83</v>
      </c>
      <c r="BL45" s="36">
        <v>16299</v>
      </c>
      <c r="BM45" s="33"/>
      <c r="BN45" s="46"/>
      <c r="BO45" s="46"/>
      <c r="BP45" s="43"/>
      <c r="BQ45" s="37">
        <f>1254405+500000+28321+94314+1021040+179767+481436+185148+202177+164680+66700+175956+32936-317987</f>
        <v>4068893</v>
      </c>
      <c r="BR45" s="37">
        <f>429870+131884+78040+354498+173763+210883+671499+361243+1010746+25103+1325261+185536</f>
        <v>4958326</v>
      </c>
      <c r="BS45" s="38"/>
      <c r="BT45" s="38"/>
      <c r="BU45" s="37">
        <v>317987</v>
      </c>
      <c r="BV45" s="37">
        <v>2140293</v>
      </c>
      <c r="BW45" s="37">
        <v>10938970</v>
      </c>
      <c r="BX45" s="37">
        <f t="shared" si="19"/>
        <v>22424469</v>
      </c>
      <c r="BY45" s="43"/>
      <c r="BZ45" s="34"/>
      <c r="CA45" s="29">
        <v>2415</v>
      </c>
      <c r="CB45" s="29">
        <v>2117</v>
      </c>
      <c r="CC45" s="34"/>
      <c r="CD45" s="29">
        <v>2653</v>
      </c>
      <c r="CE45" s="29">
        <v>2386</v>
      </c>
      <c r="CF45" s="35"/>
      <c r="CG45" s="29">
        <v>8647</v>
      </c>
      <c r="CH45" s="29">
        <v>5311</v>
      </c>
      <c r="CI45" s="35"/>
      <c r="CJ45" s="29">
        <v>23935</v>
      </c>
      <c r="CK45" s="29">
        <v>21903</v>
      </c>
      <c r="CL45" s="35"/>
      <c r="CM45" s="29">
        <v>23</v>
      </c>
      <c r="CN45" s="29">
        <v>11</v>
      </c>
      <c r="CO45" s="29">
        <f t="shared" si="20"/>
        <v>32605</v>
      </c>
      <c r="CP45" s="29">
        <f t="shared" si="21"/>
        <v>27225</v>
      </c>
      <c r="CQ45" s="35"/>
      <c r="CR45" s="29">
        <v>659</v>
      </c>
      <c r="CS45" s="29">
        <v>291</v>
      </c>
      <c r="CT45" s="39"/>
      <c r="CU45" s="35"/>
      <c r="CV45" s="29">
        <f t="shared" si="22"/>
        <v>37673</v>
      </c>
      <c r="CW45" s="40">
        <f t="shared" si="23"/>
        <v>31728</v>
      </c>
      <c r="CX45" s="39"/>
    </row>
    <row r="46" spans="1:102" s="13" customFormat="1" ht="13.5" customHeight="1">
      <c r="A46" s="129" t="s">
        <v>150</v>
      </c>
      <c r="B46" s="119"/>
      <c r="C46" s="29">
        <v>6</v>
      </c>
      <c r="D46" s="33"/>
      <c r="E46" s="30">
        <v>74</v>
      </c>
      <c r="F46" s="29">
        <v>1200</v>
      </c>
      <c r="G46" s="29">
        <v>73</v>
      </c>
      <c r="H46" s="29">
        <v>328</v>
      </c>
      <c r="I46" s="43"/>
      <c r="J46" s="31">
        <v>34.65</v>
      </c>
      <c r="K46" s="31">
        <v>32.52</v>
      </c>
      <c r="L46" s="31">
        <v>6.58</v>
      </c>
      <c r="M46" s="31">
        <v>3</v>
      </c>
      <c r="N46" s="31">
        <v>2.9</v>
      </c>
      <c r="O46" s="31">
        <v>79.65</v>
      </c>
      <c r="P46" s="32"/>
      <c r="Q46" s="32">
        <v>0.38</v>
      </c>
      <c r="R46" s="110">
        <v>7.14</v>
      </c>
      <c r="S46" s="32">
        <v>19</v>
      </c>
      <c r="T46" s="32">
        <v>15.8</v>
      </c>
      <c r="U46" s="32">
        <v>10.2</v>
      </c>
      <c r="V46" s="32">
        <v>14.1</v>
      </c>
      <c r="W46" s="32">
        <v>8</v>
      </c>
      <c r="X46" s="32">
        <v>4</v>
      </c>
      <c r="Y46" s="32">
        <v>1</v>
      </c>
      <c r="Z46" s="32">
        <v>79.7</v>
      </c>
      <c r="AA46" s="43"/>
      <c r="AB46" s="12"/>
      <c r="AC46" s="12"/>
      <c r="AD46" s="33">
        <v>892436</v>
      </c>
      <c r="AE46" s="33">
        <v>101965</v>
      </c>
      <c r="AF46" s="34"/>
      <c r="AG46" s="29">
        <v>1428</v>
      </c>
      <c r="AH46" s="29">
        <v>1422</v>
      </c>
      <c r="AI46" s="29">
        <v>2850</v>
      </c>
      <c r="AJ46" s="29">
        <v>1036</v>
      </c>
      <c r="AK46" s="29">
        <v>6003</v>
      </c>
      <c r="AL46" s="29">
        <f>SUM(AJ46:AK46)</f>
        <v>7039</v>
      </c>
      <c r="AM46" s="33"/>
      <c r="AN46" s="43"/>
      <c r="AO46" s="34"/>
      <c r="AP46" s="29">
        <v>22905</v>
      </c>
      <c r="AQ46" s="29">
        <v>7325</v>
      </c>
      <c r="AR46" s="29">
        <v>5566</v>
      </c>
      <c r="AS46" s="29">
        <v>303319</v>
      </c>
      <c r="AT46" s="35"/>
      <c r="AU46" s="33"/>
      <c r="AV46" s="33"/>
      <c r="AW46" s="33"/>
      <c r="AX46" s="33"/>
      <c r="AY46" s="34"/>
      <c r="AZ46" s="33">
        <v>4265</v>
      </c>
      <c r="BA46" s="33">
        <v>2872</v>
      </c>
      <c r="BB46" s="33"/>
      <c r="BC46" s="33"/>
      <c r="BD46" s="33">
        <v>47029</v>
      </c>
      <c r="BE46" s="34"/>
      <c r="BF46" s="36">
        <v>279</v>
      </c>
      <c r="BG46" s="36">
        <v>2077</v>
      </c>
      <c r="BH46" s="36">
        <v>1687</v>
      </c>
      <c r="BI46" s="36">
        <f>SUM(BG46:BH46)</f>
        <v>3764</v>
      </c>
      <c r="BJ46" s="36">
        <v>3186</v>
      </c>
      <c r="BK46" s="36">
        <v>24</v>
      </c>
      <c r="BL46" s="36">
        <v>6950</v>
      </c>
      <c r="BM46" s="33"/>
      <c r="BN46" s="46"/>
      <c r="BO46" s="46"/>
      <c r="BP46" s="43"/>
      <c r="BQ46" s="37">
        <v>1066602</v>
      </c>
      <c r="BR46" s="37">
        <v>1051898</v>
      </c>
      <c r="BS46" s="38"/>
      <c r="BT46" s="38"/>
      <c r="BU46" s="37">
        <v>66550</v>
      </c>
      <c r="BV46" s="37">
        <v>1068950</v>
      </c>
      <c r="BW46" s="37">
        <v>3975000</v>
      </c>
      <c r="BX46" s="37">
        <v>7229000</v>
      </c>
      <c r="BY46" s="43"/>
      <c r="BZ46" s="34"/>
      <c r="CA46" s="29">
        <v>616</v>
      </c>
      <c r="CB46" s="29">
        <v>594</v>
      </c>
      <c r="CC46" s="34"/>
      <c r="CD46" s="29">
        <v>604</v>
      </c>
      <c r="CE46" s="29">
        <v>540</v>
      </c>
      <c r="CF46" s="35"/>
      <c r="CG46" s="29">
        <v>3123</v>
      </c>
      <c r="CH46" s="29">
        <v>1833</v>
      </c>
      <c r="CI46" s="35"/>
      <c r="CJ46" s="29">
        <v>12154</v>
      </c>
      <c r="CK46" s="29">
        <v>10525</v>
      </c>
      <c r="CL46" s="35"/>
      <c r="CM46" s="29">
        <v>35</v>
      </c>
      <c r="CN46" s="29">
        <v>13</v>
      </c>
      <c r="CO46" s="29">
        <f t="shared" si="20"/>
        <v>15312</v>
      </c>
      <c r="CP46" s="29">
        <f t="shared" si="21"/>
        <v>12371</v>
      </c>
      <c r="CQ46" s="35"/>
      <c r="CR46" s="29">
        <v>0</v>
      </c>
      <c r="CS46" s="29">
        <v>0</v>
      </c>
      <c r="CT46" s="39"/>
      <c r="CU46" s="35"/>
      <c r="CV46" s="29">
        <f t="shared" si="22"/>
        <v>16532</v>
      </c>
      <c r="CW46" s="40">
        <f t="shared" si="23"/>
        <v>13505</v>
      </c>
      <c r="CX46" s="39">
        <v>1290482</v>
      </c>
    </row>
    <row r="47" spans="1:102" s="13" customFormat="1" ht="13.5" customHeight="1">
      <c r="A47" s="129" t="s">
        <v>151</v>
      </c>
      <c r="B47" s="119"/>
      <c r="C47" s="49">
        <v>1</v>
      </c>
      <c r="D47" s="33"/>
      <c r="E47" s="30">
        <v>45</v>
      </c>
      <c r="F47" s="49">
        <v>84</v>
      </c>
      <c r="G47" s="49">
        <v>12</v>
      </c>
      <c r="H47" s="49">
        <v>0</v>
      </c>
      <c r="I47" s="43"/>
      <c r="J47" s="31">
        <v>3</v>
      </c>
      <c r="K47" s="31">
        <v>1</v>
      </c>
      <c r="L47" s="49">
        <v>2.5</v>
      </c>
      <c r="M47" s="49"/>
      <c r="N47" s="49"/>
      <c r="O47" s="49">
        <f t="shared" si="15"/>
        <v>6.5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43"/>
      <c r="AB47" s="12"/>
      <c r="AC47" s="12"/>
      <c r="AD47" s="32"/>
      <c r="AE47" s="32"/>
      <c r="AF47" s="34"/>
      <c r="AG47" s="49">
        <v>65</v>
      </c>
      <c r="AH47" s="49"/>
      <c r="AI47" s="49">
        <v>65</v>
      </c>
      <c r="AJ47" s="49">
        <v>38</v>
      </c>
      <c r="AK47" s="49"/>
      <c r="AL47" s="49">
        <v>38</v>
      </c>
      <c r="AM47" s="33"/>
      <c r="AN47" s="43"/>
      <c r="AO47" s="34"/>
      <c r="AP47" s="49">
        <v>2062</v>
      </c>
      <c r="AQ47" s="49">
        <v>432</v>
      </c>
      <c r="AR47" s="49">
        <v>0</v>
      </c>
      <c r="AS47" s="49">
        <v>56689</v>
      </c>
      <c r="AT47" s="35"/>
      <c r="AU47" s="33"/>
      <c r="AV47" s="33"/>
      <c r="AW47" s="33"/>
      <c r="AX47" s="33"/>
      <c r="AY47" s="34"/>
      <c r="AZ47" s="33"/>
      <c r="BA47" s="33"/>
      <c r="BB47" s="33"/>
      <c r="BC47" s="33"/>
      <c r="BD47" s="33"/>
      <c r="BE47" s="34"/>
      <c r="BF47" s="33"/>
      <c r="BG47" s="33"/>
      <c r="BH47" s="33"/>
      <c r="BI47" s="33"/>
      <c r="BJ47" s="33"/>
      <c r="BK47" s="33"/>
      <c r="BL47" s="33"/>
      <c r="BM47" s="33"/>
      <c r="BN47" s="46"/>
      <c r="BO47" s="46"/>
      <c r="BP47" s="43"/>
      <c r="BQ47" s="37">
        <v>82000</v>
      </c>
      <c r="BR47" s="37">
        <v>16000</v>
      </c>
      <c r="BS47" s="38"/>
      <c r="BT47" s="38"/>
      <c r="BU47" s="37"/>
      <c r="BV47" s="37"/>
      <c r="BW47" s="37">
        <v>241570</v>
      </c>
      <c r="BX47" s="37">
        <f t="shared" si="19"/>
        <v>339570</v>
      </c>
      <c r="BY47" s="43"/>
      <c r="BZ47" s="34"/>
      <c r="CA47" s="49"/>
      <c r="CB47" s="49"/>
      <c r="CC47" s="34"/>
      <c r="CD47" s="49"/>
      <c r="CE47" s="49"/>
      <c r="CF47" s="35"/>
      <c r="CG47" s="49"/>
      <c r="CH47" s="49"/>
      <c r="CI47" s="35"/>
      <c r="CJ47" s="49"/>
      <c r="CK47" s="49"/>
      <c r="CL47" s="35"/>
      <c r="CM47" s="49"/>
      <c r="CN47" s="49"/>
      <c r="CO47" s="49"/>
      <c r="CP47" s="49"/>
      <c r="CQ47" s="35"/>
      <c r="CR47" s="49"/>
      <c r="CS47" s="49"/>
      <c r="CT47" s="39"/>
      <c r="CU47" s="35"/>
      <c r="CV47" s="49"/>
      <c r="CW47" s="49"/>
      <c r="CX47" s="39"/>
    </row>
    <row r="48" spans="1:102" ht="15.75" customHeight="1">
      <c r="A48" s="130" t="s">
        <v>152</v>
      </c>
      <c r="B48" s="120"/>
      <c r="C48" s="49"/>
      <c r="D48" s="33"/>
      <c r="E48" s="49"/>
      <c r="F48" s="49"/>
      <c r="G48" s="49"/>
      <c r="H48" s="49"/>
      <c r="I48" s="43"/>
      <c r="J48" s="49"/>
      <c r="K48" s="49"/>
      <c r="L48" s="49"/>
      <c r="M48" s="49"/>
      <c r="N48" s="49"/>
      <c r="O48" s="49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43"/>
      <c r="AB48" s="12"/>
      <c r="AC48" s="12"/>
      <c r="AD48" s="33"/>
      <c r="AE48" s="33"/>
      <c r="AF48" s="34"/>
      <c r="AG48" s="49"/>
      <c r="AH48" s="49"/>
      <c r="AI48" s="49"/>
      <c r="AJ48" s="49"/>
      <c r="AK48" s="49"/>
      <c r="AL48" s="49"/>
      <c r="AM48" s="33"/>
      <c r="AN48" s="43"/>
      <c r="AO48" s="34"/>
      <c r="AP48" s="49"/>
      <c r="AQ48" s="49"/>
      <c r="AR48" s="49"/>
      <c r="AS48" s="49"/>
      <c r="AT48" s="35"/>
      <c r="AU48" s="33"/>
      <c r="AV48" s="33"/>
      <c r="AW48" s="33"/>
      <c r="AX48" s="33"/>
      <c r="AY48" s="34"/>
      <c r="AZ48" s="33"/>
      <c r="BA48" s="33"/>
      <c r="BB48" s="33"/>
      <c r="BC48" s="33"/>
      <c r="BD48" s="33"/>
      <c r="BE48" s="34"/>
      <c r="BF48" s="33"/>
      <c r="BG48" s="33"/>
      <c r="BH48" s="33"/>
      <c r="BI48" s="33"/>
      <c r="BJ48" s="33"/>
      <c r="BK48" s="33"/>
      <c r="BL48" s="33"/>
      <c r="BM48" s="33"/>
      <c r="BN48" s="46"/>
      <c r="BO48" s="46"/>
      <c r="BP48" s="43"/>
      <c r="BQ48" s="49"/>
      <c r="BR48" s="49"/>
      <c r="BS48" s="38"/>
      <c r="BT48" s="38"/>
      <c r="BU48" s="49"/>
      <c r="BV48" s="49"/>
      <c r="BW48" s="49"/>
      <c r="BX48" s="49"/>
      <c r="BY48" s="43"/>
      <c r="BZ48" s="34"/>
      <c r="CA48" s="49"/>
      <c r="CB48" s="49"/>
      <c r="CC48" s="34"/>
      <c r="CD48" s="49"/>
      <c r="CE48" s="49"/>
      <c r="CF48" s="35"/>
      <c r="CG48" s="49"/>
      <c r="CH48" s="49"/>
      <c r="CI48" s="35"/>
      <c r="CJ48" s="49"/>
      <c r="CK48" s="49"/>
      <c r="CL48" s="35"/>
      <c r="CM48" s="49"/>
      <c r="CN48" s="49"/>
      <c r="CO48" s="49"/>
      <c r="CP48" s="49"/>
      <c r="CQ48" s="35"/>
      <c r="CR48" s="49"/>
      <c r="CS48" s="49"/>
      <c r="CT48" s="39"/>
      <c r="CU48" s="35"/>
      <c r="CV48" s="49"/>
      <c r="CW48" s="49"/>
      <c r="CX48" s="39"/>
    </row>
    <row r="49" spans="1:102" ht="13.5" customHeight="1">
      <c r="A49" s="129" t="s">
        <v>153</v>
      </c>
      <c r="B49" s="120"/>
      <c r="C49" s="29">
        <v>4</v>
      </c>
      <c r="D49" s="132"/>
      <c r="E49" s="30">
        <v>74</v>
      </c>
      <c r="F49" s="29">
        <v>1313</v>
      </c>
      <c r="G49" s="29">
        <v>67</v>
      </c>
      <c r="H49" s="29">
        <v>158</v>
      </c>
      <c r="I49" s="62"/>
      <c r="J49" s="31">
        <v>36.2</v>
      </c>
      <c r="K49" s="31">
        <v>14</v>
      </c>
      <c r="L49" s="31">
        <v>64</v>
      </c>
      <c r="M49" s="31"/>
      <c r="N49" s="31"/>
      <c r="O49" s="31">
        <f>SUM(J49:N49)</f>
        <v>114.2</v>
      </c>
      <c r="P49" s="116"/>
      <c r="Q49" s="116"/>
      <c r="R49" s="133"/>
      <c r="S49" s="116"/>
      <c r="T49" s="116"/>
      <c r="U49" s="116"/>
      <c r="V49" s="116"/>
      <c r="W49" s="116"/>
      <c r="X49" s="116"/>
      <c r="Y49" s="116"/>
      <c r="Z49" s="116"/>
      <c r="AA49" s="62"/>
      <c r="AB49" s="12"/>
      <c r="AC49" s="12"/>
      <c r="AD49" s="33">
        <v>383260</v>
      </c>
      <c r="AE49" s="33">
        <v>44996</v>
      </c>
      <c r="AF49" s="134"/>
      <c r="AG49" s="29">
        <v>1506</v>
      </c>
      <c r="AH49" s="29">
        <v>4325</v>
      </c>
      <c r="AI49" s="29">
        <f>SUM(AG49:AH49)</f>
        <v>5831</v>
      </c>
      <c r="AJ49" s="29">
        <v>1194</v>
      </c>
      <c r="AK49" s="29">
        <v>5220</v>
      </c>
      <c r="AL49" s="29">
        <f>SUM(AJ49:AK49)</f>
        <v>6414</v>
      </c>
      <c r="AM49" s="132"/>
      <c r="AN49" s="62"/>
      <c r="AO49" s="134"/>
      <c r="AP49" s="29">
        <v>17124</v>
      </c>
      <c r="AQ49" s="29">
        <v>1057</v>
      </c>
      <c r="AR49" s="29">
        <v>1829</v>
      </c>
      <c r="AS49" s="29">
        <v>458421</v>
      </c>
      <c r="AT49" s="35"/>
      <c r="AU49" s="132" t="s">
        <v>109</v>
      </c>
      <c r="AV49" s="132" t="s">
        <v>109</v>
      </c>
      <c r="AW49" s="132" t="s">
        <v>109</v>
      </c>
      <c r="AX49" s="33" t="s">
        <v>109</v>
      </c>
      <c r="AY49" s="34"/>
      <c r="AZ49" s="33">
        <v>7411</v>
      </c>
      <c r="BA49" s="33">
        <v>1220</v>
      </c>
      <c r="BB49" s="33" t="s">
        <v>109</v>
      </c>
      <c r="BC49" s="33" t="s">
        <v>109</v>
      </c>
      <c r="BD49" s="33">
        <v>139884</v>
      </c>
      <c r="BE49" s="34"/>
      <c r="BF49" s="36">
        <v>528</v>
      </c>
      <c r="BG49" s="36">
        <v>4771</v>
      </c>
      <c r="BH49" s="36">
        <v>1500</v>
      </c>
      <c r="BI49" s="36">
        <f>SUM(BG49:BH49)</f>
        <v>6271</v>
      </c>
      <c r="BJ49" s="36">
        <v>1073</v>
      </c>
      <c r="BK49" s="36">
        <v>50</v>
      </c>
      <c r="BL49" s="36">
        <f>SUM(BI49:BJ49)</f>
        <v>7344</v>
      </c>
      <c r="BM49" s="33">
        <v>21680</v>
      </c>
      <c r="BN49" s="46"/>
      <c r="BO49" s="46"/>
      <c r="BP49" s="62"/>
      <c r="BQ49" s="37">
        <v>1430000</v>
      </c>
      <c r="BR49" s="37">
        <v>2057435</v>
      </c>
      <c r="BS49" s="135"/>
      <c r="BT49" s="135"/>
      <c r="BU49" s="37"/>
      <c r="BV49" s="37">
        <v>313223</v>
      </c>
      <c r="BW49" s="37">
        <v>4516464</v>
      </c>
      <c r="BX49" s="37">
        <f>SUM(BQ49+BR49+BU49+BV49+BW49)</f>
        <v>8317122</v>
      </c>
      <c r="BY49" s="62"/>
      <c r="BZ49" s="34"/>
      <c r="CA49" s="29">
        <v>994</v>
      </c>
      <c r="CB49" s="29">
        <v>952</v>
      </c>
      <c r="CC49" s="34"/>
      <c r="CD49" s="29">
        <v>1240</v>
      </c>
      <c r="CE49" s="29">
        <v>1149</v>
      </c>
      <c r="CF49" s="35"/>
      <c r="CG49" s="29">
        <v>4487</v>
      </c>
      <c r="CH49" s="29">
        <v>2519</v>
      </c>
      <c r="CI49" s="35"/>
      <c r="CJ49" s="29">
        <v>18230</v>
      </c>
      <c r="CK49" s="29">
        <v>14848</v>
      </c>
      <c r="CL49" s="35"/>
      <c r="CM49" s="29">
        <v>128</v>
      </c>
      <c r="CN49" s="29">
        <v>114</v>
      </c>
      <c r="CO49" s="29">
        <f>(CG49+CJ49+CM49)</f>
        <v>22845</v>
      </c>
      <c r="CP49" s="29">
        <f>(CH49+CK49+CN49)</f>
        <v>17481</v>
      </c>
      <c r="CQ49" s="35"/>
      <c r="CR49" s="29">
        <v>1625</v>
      </c>
      <c r="CS49" s="29">
        <v>667</v>
      </c>
      <c r="CT49" s="136"/>
      <c r="CU49" s="35"/>
      <c r="CV49" s="29">
        <f>(CA49+CD49+CO49)</f>
        <v>25079</v>
      </c>
      <c r="CW49" s="40">
        <f>(CB49+CE49+CP49)</f>
        <v>19582</v>
      </c>
      <c r="CX49" s="136"/>
    </row>
    <row r="50" spans="1:102" ht="13.5" customHeight="1">
      <c r="A50" s="129" t="s">
        <v>154</v>
      </c>
      <c r="B50" s="120"/>
      <c r="C50" s="29">
        <v>5</v>
      </c>
      <c r="D50" s="33"/>
      <c r="E50" s="30">
        <v>77</v>
      </c>
      <c r="F50" s="29">
        <v>1262</v>
      </c>
      <c r="G50" s="29">
        <v>182</v>
      </c>
      <c r="H50" s="29">
        <v>198</v>
      </c>
      <c r="I50" s="43"/>
      <c r="J50" s="31">
        <v>24.5</v>
      </c>
      <c r="K50" s="31">
        <v>22.6</v>
      </c>
      <c r="L50" s="31">
        <v>37.8</v>
      </c>
      <c r="M50" s="31">
        <v>4</v>
      </c>
      <c r="N50" s="31"/>
      <c r="O50" s="31">
        <f>SUM(J50:N50)</f>
        <v>88.9</v>
      </c>
      <c r="P50" s="32"/>
      <c r="Q50" s="32"/>
      <c r="R50" s="110">
        <v>37.8</v>
      </c>
      <c r="S50" s="32">
        <v>17.6</v>
      </c>
      <c r="T50" s="32">
        <v>5</v>
      </c>
      <c r="U50" s="32">
        <v>14.5</v>
      </c>
      <c r="V50" s="32">
        <v>7</v>
      </c>
      <c r="W50" s="32">
        <v>2</v>
      </c>
      <c r="X50" s="32">
        <v>4</v>
      </c>
      <c r="Y50" s="32">
        <v>1</v>
      </c>
      <c r="Z50" s="32"/>
      <c r="AA50" s="43"/>
      <c r="AB50" s="12"/>
      <c r="AC50" s="12"/>
      <c r="AD50" s="158">
        <v>430048</v>
      </c>
      <c r="AE50" s="33"/>
      <c r="AF50" s="34"/>
      <c r="AG50" s="29">
        <v>2341</v>
      </c>
      <c r="AH50" s="29">
        <v>4326</v>
      </c>
      <c r="AI50" s="29">
        <f>SUM(AG50:AH50)</f>
        <v>6667</v>
      </c>
      <c r="AJ50" s="29">
        <v>1471</v>
      </c>
      <c r="AK50" s="29">
        <v>4665</v>
      </c>
      <c r="AL50" s="29">
        <f>SUM(AJ50:AK50)</f>
        <v>6136</v>
      </c>
      <c r="AM50" s="33">
        <v>8055</v>
      </c>
      <c r="AN50" s="43"/>
      <c r="AO50" s="34"/>
      <c r="AP50" s="29">
        <v>21930</v>
      </c>
      <c r="AQ50" s="29">
        <v>1760</v>
      </c>
      <c r="AR50" s="29">
        <v>950</v>
      </c>
      <c r="AS50" s="29">
        <v>577046</v>
      </c>
      <c r="AT50" s="35"/>
      <c r="AU50" s="33"/>
      <c r="AV50" s="33"/>
      <c r="AW50" s="33"/>
      <c r="AX50" s="33"/>
      <c r="AY50" s="34"/>
      <c r="AZ50" s="33"/>
      <c r="BA50" s="33"/>
      <c r="BB50" s="33"/>
      <c r="BC50" s="33"/>
      <c r="BD50" s="158">
        <v>129699</v>
      </c>
      <c r="BE50" s="34"/>
      <c r="BF50" s="36"/>
      <c r="BG50" s="36"/>
      <c r="BH50" s="36"/>
      <c r="BI50" s="36"/>
      <c r="BJ50" s="36"/>
      <c r="BK50" s="36"/>
      <c r="BL50" s="36">
        <v>14411</v>
      </c>
      <c r="BM50" s="33"/>
      <c r="BN50" s="46"/>
      <c r="BO50" s="46"/>
      <c r="BP50" s="43"/>
      <c r="BQ50" s="37">
        <v>953492</v>
      </c>
      <c r="BR50" s="37">
        <v>1144049</v>
      </c>
      <c r="BS50" s="38"/>
      <c r="BT50" s="38"/>
      <c r="BU50" s="37">
        <v>41200</v>
      </c>
      <c r="BV50" s="37">
        <v>1093580</v>
      </c>
      <c r="BW50" s="37">
        <v>4140700</v>
      </c>
      <c r="BX50" s="37">
        <f>SUM(BQ50+BR50+BU50+BV50+BW50)</f>
        <v>7373021</v>
      </c>
      <c r="BY50" s="43"/>
      <c r="BZ50" s="34"/>
      <c r="CA50" s="29">
        <v>673</v>
      </c>
      <c r="CB50" s="29">
        <v>606</v>
      </c>
      <c r="CC50" s="34"/>
      <c r="CD50" s="29">
        <v>1060</v>
      </c>
      <c r="CE50" s="29">
        <v>917</v>
      </c>
      <c r="CF50" s="35"/>
      <c r="CG50" s="29">
        <v>3108</v>
      </c>
      <c r="CH50" s="29">
        <v>1680</v>
      </c>
      <c r="CI50" s="35"/>
      <c r="CJ50" s="29">
        <v>15880</v>
      </c>
      <c r="CK50" s="29">
        <v>11720</v>
      </c>
      <c r="CL50" s="35"/>
      <c r="CM50" s="29">
        <v>541</v>
      </c>
      <c r="CN50" s="29">
        <v>455</v>
      </c>
      <c r="CO50" s="29">
        <f aca="true" t="shared" si="24" ref="CO50:CP52">(CG50+CJ50+CM50)</f>
        <v>19529</v>
      </c>
      <c r="CP50" s="29">
        <f t="shared" si="24"/>
        <v>13855</v>
      </c>
      <c r="CQ50" s="35"/>
      <c r="CR50" s="29">
        <v>3452</v>
      </c>
      <c r="CS50" s="29">
        <v>1359</v>
      </c>
      <c r="CT50" s="39"/>
      <c r="CU50" s="35"/>
      <c r="CV50" s="29">
        <f aca="true" t="shared" si="25" ref="CV50:CW52">(CA50+CD50+CO50)</f>
        <v>21262</v>
      </c>
      <c r="CW50" s="40">
        <f t="shared" si="25"/>
        <v>15378</v>
      </c>
      <c r="CX50" s="39"/>
    </row>
    <row r="51" spans="1:102" ht="13.5" customHeight="1">
      <c r="A51" s="129" t="s">
        <v>155</v>
      </c>
      <c r="B51" s="120"/>
      <c r="C51" s="29"/>
      <c r="D51" s="33"/>
      <c r="E51" s="30">
        <v>83</v>
      </c>
      <c r="F51" s="29">
        <v>760</v>
      </c>
      <c r="G51" s="29">
        <v>120</v>
      </c>
      <c r="H51" s="29">
        <v>100</v>
      </c>
      <c r="I51" s="43"/>
      <c r="J51" s="31">
        <v>23</v>
      </c>
      <c r="K51" s="31">
        <v>5</v>
      </c>
      <c r="L51" s="31">
        <v>32</v>
      </c>
      <c r="M51" s="31">
        <v>3</v>
      </c>
      <c r="N51" s="31">
        <v>3</v>
      </c>
      <c r="O51" s="31">
        <f>SUM(J51:N51)</f>
        <v>66</v>
      </c>
      <c r="P51" s="32"/>
      <c r="Q51" s="32"/>
      <c r="R51" s="110"/>
      <c r="S51" s="32"/>
      <c r="T51" s="32"/>
      <c r="U51" s="32"/>
      <c r="V51" s="32"/>
      <c r="W51" s="32"/>
      <c r="X51" s="32"/>
      <c r="Y51" s="32"/>
      <c r="Z51" s="32"/>
      <c r="AA51" s="43"/>
      <c r="AB51" s="12"/>
      <c r="AC51" s="12"/>
      <c r="AD51" s="33">
        <v>253029</v>
      </c>
      <c r="AE51" s="33"/>
      <c r="AF51" s="34"/>
      <c r="AG51" s="29">
        <v>1515</v>
      </c>
      <c r="AH51" s="29">
        <v>3523</v>
      </c>
      <c r="AI51" s="29">
        <f>SUM(AG51:AH51)</f>
        <v>5038</v>
      </c>
      <c r="AJ51" s="29">
        <v>1835</v>
      </c>
      <c r="AK51" s="29">
        <v>3536</v>
      </c>
      <c r="AL51" s="29">
        <f>SUM(AJ51:AK51)</f>
        <v>5371</v>
      </c>
      <c r="AM51" s="33"/>
      <c r="AN51" s="43"/>
      <c r="AO51" s="34"/>
      <c r="AP51" s="29">
        <v>11756</v>
      </c>
      <c r="AQ51" s="29">
        <v>3525</v>
      </c>
      <c r="AR51" s="29">
        <v>1270</v>
      </c>
      <c r="AS51" s="29"/>
      <c r="AT51" s="35"/>
      <c r="AU51" s="33"/>
      <c r="AV51" s="33"/>
      <c r="AW51" s="33"/>
      <c r="AX51" s="33"/>
      <c r="AY51" s="34"/>
      <c r="AZ51" s="33"/>
      <c r="BA51" s="33"/>
      <c r="BB51" s="33">
        <v>1192</v>
      </c>
      <c r="BC51" s="33"/>
      <c r="BD51" s="33"/>
      <c r="BE51" s="34"/>
      <c r="BF51" s="36">
        <v>137</v>
      </c>
      <c r="BG51" s="36">
        <v>3126</v>
      </c>
      <c r="BH51" s="36">
        <v>1577</v>
      </c>
      <c r="BI51" s="36">
        <f>SUM(BG51:BH51)</f>
        <v>4703</v>
      </c>
      <c r="BJ51" s="36">
        <v>5</v>
      </c>
      <c r="BK51" s="36"/>
      <c r="BL51" s="36">
        <f>SUM(BI51:BJ51)</f>
        <v>4708</v>
      </c>
      <c r="BM51" s="33"/>
      <c r="BN51" s="46"/>
      <c r="BO51" s="46"/>
      <c r="BP51" s="43"/>
      <c r="BQ51" s="37">
        <v>479684</v>
      </c>
      <c r="BR51" s="37">
        <v>1390115</v>
      </c>
      <c r="BS51" s="38"/>
      <c r="BT51" s="38"/>
      <c r="BU51" s="37">
        <v>30117</v>
      </c>
      <c r="BV51" s="37">
        <v>341489</v>
      </c>
      <c r="BW51" s="37">
        <v>2956764</v>
      </c>
      <c r="BX51" s="37">
        <f>SUM(BQ51+BR51+BU51+BV51+BW51)</f>
        <v>5198169</v>
      </c>
      <c r="BY51" s="43"/>
      <c r="BZ51" s="34"/>
      <c r="CA51" s="29">
        <v>478</v>
      </c>
      <c r="CB51" s="29">
        <v>435</v>
      </c>
      <c r="CC51" s="34"/>
      <c r="CD51" s="29">
        <v>651</v>
      </c>
      <c r="CE51" s="29">
        <v>605</v>
      </c>
      <c r="CF51" s="35"/>
      <c r="CG51" s="29">
        <v>1859</v>
      </c>
      <c r="CH51" s="29">
        <v>1283</v>
      </c>
      <c r="CI51" s="35"/>
      <c r="CJ51" s="29">
        <v>7875</v>
      </c>
      <c r="CK51" s="29">
        <v>6220</v>
      </c>
      <c r="CL51" s="35"/>
      <c r="CM51" s="29">
        <v>12</v>
      </c>
      <c r="CN51" s="29">
        <v>19</v>
      </c>
      <c r="CO51" s="29">
        <f t="shared" si="24"/>
        <v>9746</v>
      </c>
      <c r="CP51" s="29">
        <f t="shared" si="24"/>
        <v>7522</v>
      </c>
      <c r="CQ51" s="35"/>
      <c r="CR51" s="29">
        <v>1421</v>
      </c>
      <c r="CS51" s="29">
        <v>585</v>
      </c>
      <c r="CT51" s="39"/>
      <c r="CU51" s="35"/>
      <c r="CV51" s="29">
        <f t="shared" si="25"/>
        <v>10875</v>
      </c>
      <c r="CW51" s="40">
        <f t="shared" si="25"/>
        <v>8562</v>
      </c>
      <c r="CX51" s="39"/>
    </row>
    <row r="52" spans="1:102" ht="13.5" customHeight="1" thickBot="1">
      <c r="A52" s="129" t="s">
        <v>156</v>
      </c>
      <c r="B52" s="120"/>
      <c r="C52" s="29">
        <v>13</v>
      </c>
      <c r="D52" s="33"/>
      <c r="E52" s="30">
        <v>78</v>
      </c>
      <c r="F52" s="29">
        <v>2239</v>
      </c>
      <c r="G52" s="29">
        <v>153</v>
      </c>
      <c r="H52" s="29">
        <v>136</v>
      </c>
      <c r="I52" s="43"/>
      <c r="J52" s="31">
        <v>33.5</v>
      </c>
      <c r="K52" s="31">
        <v>15.11</v>
      </c>
      <c r="L52" s="31">
        <v>73.6</v>
      </c>
      <c r="M52" s="31">
        <v>7</v>
      </c>
      <c r="N52" s="31">
        <v>0</v>
      </c>
      <c r="O52" s="31">
        <f>SUM(J52:N52)</f>
        <v>129.20999999999998</v>
      </c>
      <c r="P52" s="32">
        <v>0</v>
      </c>
      <c r="Q52" s="32">
        <v>2</v>
      </c>
      <c r="R52" s="110">
        <v>63.6</v>
      </c>
      <c r="S52" s="32">
        <v>15.11</v>
      </c>
      <c r="T52" s="32">
        <v>7</v>
      </c>
      <c r="U52" s="32">
        <v>1</v>
      </c>
      <c r="V52" s="32">
        <v>3</v>
      </c>
      <c r="W52" s="32">
        <v>2</v>
      </c>
      <c r="X52" s="32">
        <v>9</v>
      </c>
      <c r="Y52" s="32">
        <v>2</v>
      </c>
      <c r="Z52" s="32">
        <v>24.5</v>
      </c>
      <c r="AA52" s="43"/>
      <c r="AB52" s="12"/>
      <c r="AC52" s="12"/>
      <c r="AD52" s="33">
        <v>406825</v>
      </c>
      <c r="AE52" s="33">
        <v>285926</v>
      </c>
      <c r="AF52" s="34"/>
      <c r="AG52" s="29">
        <v>2599</v>
      </c>
      <c r="AH52" s="29">
        <v>10768</v>
      </c>
      <c r="AI52" s="29">
        <f>SUM(AG52:AH52)</f>
        <v>13367</v>
      </c>
      <c r="AJ52" s="29">
        <v>3565</v>
      </c>
      <c r="AK52" s="29">
        <v>17432</v>
      </c>
      <c r="AL52" s="29">
        <f>SUM(AJ52:AK52)</f>
        <v>20997</v>
      </c>
      <c r="AM52" s="33"/>
      <c r="AN52" s="43"/>
      <c r="AO52" s="34"/>
      <c r="AP52" s="29">
        <v>14212</v>
      </c>
      <c r="AQ52" s="29">
        <v>1824</v>
      </c>
      <c r="AR52" s="29">
        <v>1243</v>
      </c>
      <c r="AS52" s="29">
        <v>810216</v>
      </c>
      <c r="AT52" s="35"/>
      <c r="AU52" s="33">
        <v>13348</v>
      </c>
      <c r="AV52" s="33">
        <v>1498</v>
      </c>
      <c r="AW52" s="33">
        <v>905</v>
      </c>
      <c r="AX52" s="33" t="s">
        <v>109</v>
      </c>
      <c r="AY52" s="34"/>
      <c r="AZ52" s="33" t="s">
        <v>109</v>
      </c>
      <c r="BA52" s="33" t="s">
        <v>109</v>
      </c>
      <c r="BB52" s="33">
        <v>8457</v>
      </c>
      <c r="BC52" s="33">
        <v>1128</v>
      </c>
      <c r="BD52" s="33">
        <v>452199</v>
      </c>
      <c r="BE52" s="34"/>
      <c r="BF52" s="36">
        <v>125</v>
      </c>
      <c r="BG52" s="36">
        <v>5938</v>
      </c>
      <c r="BH52" s="36">
        <v>3411</v>
      </c>
      <c r="BI52" s="36">
        <f>SUM(BG52:BH52)</f>
        <v>9349</v>
      </c>
      <c r="BJ52" s="36">
        <v>63</v>
      </c>
      <c r="BK52" s="36">
        <v>202</v>
      </c>
      <c r="BL52" s="36">
        <f>SUM(BI52:BJ52)</f>
        <v>9412</v>
      </c>
      <c r="BM52" s="33" t="s">
        <v>109</v>
      </c>
      <c r="BN52" s="46"/>
      <c r="BO52" s="46"/>
      <c r="BP52" s="43"/>
      <c r="BQ52" s="37">
        <v>1206575</v>
      </c>
      <c r="BR52" s="37">
        <v>3249243</v>
      </c>
      <c r="BS52" s="38"/>
      <c r="BT52" s="38"/>
      <c r="BU52" s="37">
        <v>156469</v>
      </c>
      <c r="BV52" s="37">
        <v>1677661</v>
      </c>
      <c r="BW52" s="37">
        <v>5852861</v>
      </c>
      <c r="BX52" s="37">
        <f>SUM(BQ52+BR52+BU52+BV52+BW52)</f>
        <v>12142809</v>
      </c>
      <c r="BY52" s="43"/>
      <c r="BZ52" s="34"/>
      <c r="CA52" s="29">
        <v>1062</v>
      </c>
      <c r="CB52" s="29">
        <v>976</v>
      </c>
      <c r="CC52" s="34"/>
      <c r="CD52" s="29">
        <v>1578</v>
      </c>
      <c r="CE52" s="29">
        <v>1437</v>
      </c>
      <c r="CF52" s="35"/>
      <c r="CG52" s="29">
        <v>2322</v>
      </c>
      <c r="CH52" s="29">
        <v>1961</v>
      </c>
      <c r="CI52" s="35"/>
      <c r="CJ52" s="29">
        <v>10733</v>
      </c>
      <c r="CK52" s="29">
        <v>10027</v>
      </c>
      <c r="CL52" s="35"/>
      <c r="CM52" s="29">
        <v>34</v>
      </c>
      <c r="CN52" s="29">
        <v>31</v>
      </c>
      <c r="CO52" s="29">
        <f t="shared" si="24"/>
        <v>13089</v>
      </c>
      <c r="CP52" s="29">
        <f t="shared" si="24"/>
        <v>12019</v>
      </c>
      <c r="CQ52" s="35"/>
      <c r="CR52" s="29">
        <v>0</v>
      </c>
      <c r="CS52" s="29">
        <v>0</v>
      </c>
      <c r="CT52" s="39"/>
      <c r="CU52" s="35"/>
      <c r="CV52" s="29">
        <f t="shared" si="25"/>
        <v>15729</v>
      </c>
      <c r="CW52" s="40">
        <f t="shared" si="25"/>
        <v>14432</v>
      </c>
      <c r="CX52" s="39"/>
    </row>
    <row r="53" spans="1:102" ht="16.5" customHeight="1" thickBot="1">
      <c r="A53" s="159" t="s">
        <v>161</v>
      </c>
      <c r="B53" s="142"/>
      <c r="C53" s="164">
        <f>SUM(C49:C52)+SUM(C39:C47)+SUM(C37)+SUM(C33:C35)+SUM(C25:C31)+SUM(C23)+SUM(C11:C21)+SUM(C7:C9)+SUM(C5)</f>
        <v>212</v>
      </c>
      <c r="D53" s="144"/>
      <c r="E53" s="160">
        <f>SUM(E49:E52)+SUM(E39:E47)+SUM(E37)+SUM(E33:E35)+SUM(E25:E31)+SUM(E23)+SUM(E11:E21)+SUM(E7:E9)+SUM(E5)</f>
        <v>2983.48</v>
      </c>
      <c r="F53" s="161">
        <f>SUM(F49:F52)+SUM(F39:F47)+SUM(F37)+SUM(F33:F35)+SUM(F25:F31)+SUM(F23)+SUM(F11:F21)+SUM(F7:F9)+SUM(F5)</f>
        <v>50177</v>
      </c>
      <c r="G53" s="161">
        <f>SUM(G49:G52)+SUM(G39:G47)+SUM(G37)+SUM(G33:G35)+SUM(G25:G31)+SUM(G23)+SUM(G11:G21)+SUM(G7:G9)+SUM(G5)</f>
        <v>3866</v>
      </c>
      <c r="H53" s="161">
        <f>SUM(H49:H52)+SUM(H39:H47)+SUM(H37)+SUM(H33:H35)+SUM(H25:H31)+SUM(H23)+SUM(H11:H21)+SUM(H7:H9)+SUM(H5)</f>
        <v>7227</v>
      </c>
      <c r="I53" s="145"/>
      <c r="J53" s="162">
        <f aca="true" t="shared" si="26" ref="J53:O53">SUM(J49:J52)+SUM(J39:J47)+SUM(J37)+SUM(J33:J35)+SUM(J25:J31)+SUM(J23)+SUM(J11:J21)+SUM(J7:J9)+SUM(J5)</f>
        <v>1464.8900000000003</v>
      </c>
      <c r="K53" s="162">
        <f t="shared" si="26"/>
        <v>826.2938</v>
      </c>
      <c r="L53" s="162">
        <f t="shared" si="26"/>
        <v>2033.093</v>
      </c>
      <c r="M53" s="162">
        <f t="shared" si="26"/>
        <v>117.30000000000001</v>
      </c>
      <c r="N53" s="162">
        <f t="shared" si="26"/>
        <v>106.80999999999999</v>
      </c>
      <c r="O53" s="162">
        <f t="shared" si="26"/>
        <v>4548.0868</v>
      </c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5"/>
      <c r="AB53" s="147"/>
      <c r="AC53" s="147"/>
      <c r="AD53" s="144"/>
      <c r="AE53" s="144"/>
      <c r="AF53" s="148"/>
      <c r="AG53" s="161">
        <f aca="true" t="shared" si="27" ref="AG53:AL53">SUM(AG49:AG52)+SUM(AG39:AG47)+SUM(AG37)+SUM(AG33:AG35)+SUM(AG25:AG31)+SUM(AG23)+SUM(AG11:AG21)+SUM(AG7:AG9)+SUM(AG5)</f>
        <v>100913</v>
      </c>
      <c r="AH53" s="161">
        <f t="shared" si="27"/>
        <v>235226</v>
      </c>
      <c r="AI53" s="161">
        <f t="shared" si="27"/>
        <v>352652</v>
      </c>
      <c r="AJ53" s="161">
        <f t="shared" si="27"/>
        <v>85825</v>
      </c>
      <c r="AK53" s="161">
        <f t="shared" si="27"/>
        <v>294180</v>
      </c>
      <c r="AL53" s="161">
        <f t="shared" si="27"/>
        <v>380005</v>
      </c>
      <c r="AM53" s="144"/>
      <c r="AN53" s="145"/>
      <c r="AO53" s="148"/>
      <c r="AP53" s="161">
        <f>SUM(AP49:AP52)+SUM(AP39:AP47)+SUM(AP37)+SUM(AP33:AP35)+SUM(AP25:AP31)+SUM(AP23)+SUM(AP11:AP21)+SUM(AP7:AP9)+SUM(AP5)</f>
        <v>847512</v>
      </c>
      <c r="AQ53" s="161">
        <f>SUM(AQ49:AQ52)+SUM(AQ39:AQ47)+SUM(AQ37)+SUM(AQ33:AQ35)+SUM(AQ25:AQ31)+SUM(AQ23)+SUM(AQ11:AQ21)+SUM(AQ7:AQ9)+SUM(AQ5)</f>
        <v>172169</v>
      </c>
      <c r="AR53" s="161">
        <f>SUM(AR49:AR52)+SUM(AR39:AR47)+SUM(AR37)+SUM(AR33:AR35)+SUM(AR25:AR31)+SUM(AR23)+SUM(AR11:AR21)+SUM(AR7:AR9)+SUM(AR5)</f>
        <v>251278</v>
      </c>
      <c r="AS53" s="161">
        <f>SUM(AS49:AS52)+SUM(AS39:AS47)+SUM(AS37)+SUM(AS33:AS35)+SUM(AS25:AS31)+SUM(AS23)+SUM(AS11:AS21)+SUM(AS7:AS9)+SUM(AS5)</f>
        <v>21452541</v>
      </c>
      <c r="AT53" s="149"/>
      <c r="AU53" s="144"/>
      <c r="AV53" s="144"/>
      <c r="AW53" s="144"/>
      <c r="AX53" s="144"/>
      <c r="AY53" s="148"/>
      <c r="AZ53" s="144"/>
      <c r="BA53" s="144"/>
      <c r="BB53" s="144"/>
      <c r="BC53" s="144"/>
      <c r="BD53" s="144"/>
      <c r="BE53" s="148"/>
      <c r="BF53" s="144"/>
      <c r="BG53" s="144"/>
      <c r="BH53" s="144"/>
      <c r="BI53" s="144"/>
      <c r="BJ53" s="144"/>
      <c r="BK53" s="144"/>
      <c r="BL53" s="144"/>
      <c r="BM53" s="144"/>
      <c r="BN53" s="150"/>
      <c r="BO53" s="150"/>
      <c r="BP53" s="145"/>
      <c r="BQ53" s="163">
        <f>SUM(BQ49:BQ52)+SUM(BQ39:BQ47)+SUM(BQ37)+SUM(BQ33:BQ35)+SUM(BQ25:BQ31)+SUM(BQ23)+SUM(BQ11:BQ21)+SUM(BQ7:BQ9)+SUM(BQ5)</f>
        <v>48984406.15</v>
      </c>
      <c r="BR53" s="163">
        <f>SUM(BR49:BR52)+SUM(BR39:BR47)+SUM(BR37)+SUM(BR33:BR35)+SUM(BR25:BR31)+SUM(BR23)+SUM(BR11:BR21)+SUM(BR7:BR9)+SUM(BR5)</f>
        <v>81354008.14</v>
      </c>
      <c r="BS53" s="151"/>
      <c r="BT53" s="151"/>
      <c r="BU53" s="163">
        <f>SUM(BU49:BU52)+SUM(BU39:BU47)+SUM(BU37)+SUM(BU33:BU35)+SUM(BU25:BU31)+SUM(BU23)+SUM(BU11:BU21)+SUM(BU7:BU9)+SUM(BU5)</f>
        <v>4644721.26</v>
      </c>
      <c r="BV53" s="163">
        <f>SUM(BV49:BV52)+SUM(BV39:BV47)+SUM(BV37)+SUM(BV33:BV35)+SUM(BV25:BV31)+SUM(BV23)+SUM(BV11:BV21)+SUM(BV7:BV9)+SUM(BV5)</f>
        <v>39245298</v>
      </c>
      <c r="BW53" s="163">
        <f>SUM(BW49:BW52)+SUM(BW39:BW47)+SUM(BW37)+SUM(BW33:BW35)+SUM(BW25:BW31)+SUM(BW23)+SUM(BW11:BW21)+SUM(BW7:BW9)+SUM(BW5)</f>
        <v>195654580.7</v>
      </c>
      <c r="BX53" s="163">
        <f>SUM(BX49:BX52)+SUM(BX39:BX47)+SUM(BX37)+SUM(BX33:BX35)+SUM(BX25:BX31)+SUM(BX23)+SUM(BX11:BX21)+SUM(BX7:BX9)+SUM(BX5)</f>
        <v>369883014.25</v>
      </c>
      <c r="BY53" s="145"/>
      <c r="BZ53" s="148"/>
      <c r="CA53" s="161">
        <f>SUM(CA49:CA52)+SUM(CA39:CA47)+SUM(CA37)+SUM(CA33:CA35)+SUM(CA25:CA31)+SUM(CA23)+SUM(CA11:CA21)+SUM(CA7:CA9)+SUM(CA5)</f>
        <v>33228</v>
      </c>
      <c r="CB53" s="161">
        <f>SUM(CB49:CB52)+SUM(CB39:CB47)+SUM(CB37)+SUM(CB33:CB35)+SUM(CB25:CB31)+SUM(CB23)+SUM(CB11:CB21)+SUM(CB7:CB9)+SUM(CB5)</f>
        <v>30771</v>
      </c>
      <c r="CC53" s="148"/>
      <c r="CD53" s="161">
        <f>SUM(CD49:CD52)+SUM(CD39:CD47)+SUM(CD37)+SUM(CD33:CD35)+SUM(CD25:CD31)+SUM(CD23)+SUM(CD11:CD21)+SUM(CD7:CD9)+SUM(CD5)</f>
        <v>44124</v>
      </c>
      <c r="CE53" s="161">
        <f>SUM(CE49:CE52)+SUM(CE39:CE47)+SUM(CE37)+SUM(CE33:CE35)+SUM(CE25:CE31)+SUM(CE23)+SUM(CE11:CE21)+SUM(CE7:CE9)+SUM(CE5)</f>
        <v>40021.3</v>
      </c>
      <c r="CF53" s="149"/>
      <c r="CG53" s="161">
        <f>SUM(CG49:CG52)+SUM(CG39:CG47)+SUM(CG37)+SUM(CG33:CG35)+SUM(CG25:CG31)+SUM(CG23)+SUM(CG11:CG21)+SUM(CG7:CG9)+SUM(CG5)</f>
        <v>137934</v>
      </c>
      <c r="CH53" s="161">
        <f>SUM(CH49:CH52)+SUM(CH39:CH47)+SUM(CH37)+SUM(CH33:CH35)+SUM(CH25:CH31)+SUM(CH23)+SUM(CH11:CH21)+SUM(CH7:CH9)+SUM(CH5)</f>
        <v>81943.7</v>
      </c>
      <c r="CI53" s="149"/>
      <c r="CJ53" s="161">
        <f>SUM(CJ49:CJ52)+SUM(CJ39:CJ47)+SUM(CJ37)+SUM(CJ33:CJ35)+SUM(CJ25:CJ31)+SUM(CJ23)+SUM(CJ11:CJ21)+SUM(CJ7:CJ9)+SUM(CJ5)</f>
        <v>511501</v>
      </c>
      <c r="CK53" s="161">
        <f>SUM(CK49:CK52)+SUM(CK39:CK47)+SUM(CK37)+SUM(CK33:CK35)+SUM(CK25:CK31)+SUM(CK23)+SUM(CK11:CK21)+SUM(CK7:CK9)+SUM(CK5)</f>
        <v>425226.8</v>
      </c>
      <c r="CL53" s="149"/>
      <c r="CM53" s="161">
        <f>SUM(CM49:CM52)+SUM(CM39:CM47)+SUM(CM37)+SUM(CM33:CM35)+SUM(CM25:CM31)+SUM(CM23)+SUM(CM11:CM21)+SUM(CM7:CM9)+SUM(CM5)</f>
        <v>18036</v>
      </c>
      <c r="CN53" s="161">
        <f>SUM(CN49:CN52)+SUM(CN39:CN47)+SUM(CN37)+SUM(CN33:CN35)+SUM(CN25:CN31)+SUM(CN23)+SUM(CN11:CN21)+SUM(CN7:CN9)+SUM(CN5)</f>
        <v>7498.9</v>
      </c>
      <c r="CO53" s="161">
        <f>SUM(CO49:CO52)+SUM(CO39:CO47)+SUM(CO37)+SUM(CO33:CO35)+SUM(CO25:CO31)+SUM(CO23)+SUM(CO11:CO21)+SUM(CO7:CO9)+SUM(CO5)</f>
        <v>667471</v>
      </c>
      <c r="CP53" s="161">
        <f>SUM(CP49:CP52)+SUM(CP39:CP47)+SUM(CP37)+SUM(CP33:CP35)+SUM(CP25:CP31)+SUM(CP23)+SUM(CP11:CP21)+SUM(CP7:CP9)+SUM(CP5)</f>
        <v>514669.4</v>
      </c>
      <c r="CQ53" s="149"/>
      <c r="CR53" s="161">
        <f>SUM(CR49:CR52)+SUM(CR39:CR47)+SUM(CR37)+SUM(CR33:CR35)+SUM(CR25:CR31)+SUM(CR23)+SUM(CR11:CR21)+SUM(CR7:CR9)+SUM(CR5)</f>
        <v>87566</v>
      </c>
      <c r="CS53" s="161">
        <f>SUM(CS49:CS52)+SUM(CS39:CS47)+SUM(CS37)+SUM(CS33:CS35)+SUM(CS25:CS31)+SUM(CS23)+SUM(CS11:CS21)+SUM(CS7:CS9)+SUM(CS5)</f>
        <v>40291.2</v>
      </c>
      <c r="CT53" s="152"/>
      <c r="CU53" s="149"/>
      <c r="CV53" s="161">
        <v>744823</v>
      </c>
      <c r="CW53" s="161">
        <v>585461.7</v>
      </c>
      <c r="CX53" s="152"/>
    </row>
    <row r="54" spans="1:102" s="153" customFormat="1" ht="13.5" customHeight="1">
      <c r="A54" s="129" t="s">
        <v>157</v>
      </c>
      <c r="B54" s="120"/>
      <c r="C54" s="49">
        <v>6</v>
      </c>
      <c r="D54" s="33"/>
      <c r="E54" s="30">
        <v>74.587</v>
      </c>
      <c r="F54" s="29">
        <v>1254.43</v>
      </c>
      <c r="G54" s="29">
        <v>96.65</v>
      </c>
      <c r="H54" s="29">
        <v>180.68</v>
      </c>
      <c r="I54" s="43"/>
      <c r="J54" s="31">
        <v>36.622</v>
      </c>
      <c r="K54" s="31">
        <v>20.657</v>
      </c>
      <c r="L54" s="31">
        <v>50.827</v>
      </c>
      <c r="M54" s="31">
        <v>3.555</v>
      </c>
      <c r="N54" s="31">
        <v>4.272</v>
      </c>
      <c r="O54" s="31">
        <v>113.252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43"/>
      <c r="AB54" s="12"/>
      <c r="AC54" s="12"/>
      <c r="AD54" s="33"/>
      <c r="AE54" s="33"/>
      <c r="AF54" s="34"/>
      <c r="AG54" s="29">
        <v>2655.61</v>
      </c>
      <c r="AH54" s="29">
        <v>6357.46</v>
      </c>
      <c r="AI54" s="29">
        <v>8816.3</v>
      </c>
      <c r="AJ54" s="29">
        <v>2145.63</v>
      </c>
      <c r="AK54" s="29">
        <v>7543.08</v>
      </c>
      <c r="AL54" s="29">
        <v>9500.13</v>
      </c>
      <c r="AM54" s="33"/>
      <c r="AN54" s="43"/>
      <c r="AO54" s="34"/>
      <c r="AP54" s="29">
        <v>20979.85</v>
      </c>
      <c r="AQ54" s="29">
        <v>4530.76</v>
      </c>
      <c r="AR54" s="29">
        <v>6135.34</v>
      </c>
      <c r="AS54" s="29">
        <v>564719.03</v>
      </c>
      <c r="AT54" s="35"/>
      <c r="AU54" s="33"/>
      <c r="AV54" s="33"/>
      <c r="AW54" s="33"/>
      <c r="AX54" s="33"/>
      <c r="AY54" s="34"/>
      <c r="AZ54" s="33"/>
      <c r="BA54" s="33"/>
      <c r="BB54" s="33"/>
      <c r="BC54" s="33"/>
      <c r="BD54" s="33"/>
      <c r="BE54" s="34"/>
      <c r="BF54" s="33"/>
      <c r="BG54" s="33"/>
      <c r="BH54" s="33"/>
      <c r="BI54" s="33"/>
      <c r="BJ54" s="33"/>
      <c r="BK54" s="33"/>
      <c r="BL54" s="33"/>
      <c r="BM54" s="33"/>
      <c r="BN54" s="46"/>
      <c r="BO54" s="46"/>
      <c r="BP54" s="43"/>
      <c r="BQ54" s="37">
        <v>1224610.15</v>
      </c>
      <c r="BR54" s="37">
        <v>2033850.2</v>
      </c>
      <c r="BS54" s="38"/>
      <c r="BT54" s="38"/>
      <c r="BU54" s="37">
        <v>122229.51</v>
      </c>
      <c r="BV54" s="37">
        <v>1006289.69</v>
      </c>
      <c r="BW54" s="37">
        <v>4891364.52</v>
      </c>
      <c r="BX54" s="37">
        <v>9247075</v>
      </c>
      <c r="BY54" s="43"/>
      <c r="BZ54" s="34"/>
      <c r="CA54" s="29">
        <v>852</v>
      </c>
      <c r="CB54" s="29">
        <v>789</v>
      </c>
      <c r="CC54" s="34"/>
      <c r="CD54" s="29">
        <v>1131.38</v>
      </c>
      <c r="CE54" s="29">
        <v>1026.19</v>
      </c>
      <c r="CF54" s="35"/>
      <c r="CG54" s="29">
        <v>3536.77</v>
      </c>
      <c r="CH54" s="29">
        <v>2101.12</v>
      </c>
      <c r="CI54" s="35"/>
      <c r="CJ54" s="29">
        <v>13115.41</v>
      </c>
      <c r="CK54" s="29">
        <v>10903.25</v>
      </c>
      <c r="CL54" s="35"/>
      <c r="CM54" s="29">
        <v>462.46</v>
      </c>
      <c r="CN54" s="29">
        <v>192.28</v>
      </c>
      <c r="CO54" s="29">
        <v>17114.64</v>
      </c>
      <c r="CP54" s="29">
        <v>13196.65</v>
      </c>
      <c r="CQ54" s="35"/>
      <c r="CR54" s="29">
        <v>2245.28</v>
      </c>
      <c r="CS54" s="29">
        <v>1033.11</v>
      </c>
      <c r="CT54" s="39"/>
      <c r="CU54" s="35"/>
      <c r="CV54" s="29">
        <v>18620.58</v>
      </c>
      <c r="CW54" s="29">
        <v>14636.54</v>
      </c>
      <c r="CX54" s="39"/>
    </row>
    <row r="55" spans="1:102" ht="13.5" customHeight="1">
      <c r="A55" s="129" t="s">
        <v>158</v>
      </c>
      <c r="B55" s="120"/>
      <c r="C55" s="49">
        <v>4</v>
      </c>
      <c r="D55" s="33"/>
      <c r="E55" s="30">
        <v>75.14</v>
      </c>
      <c r="F55" s="29">
        <v>1197</v>
      </c>
      <c r="G55" s="29">
        <v>71.5</v>
      </c>
      <c r="H55" s="29">
        <v>157.5</v>
      </c>
      <c r="I55" s="43"/>
      <c r="J55" s="31">
        <v>33.75</v>
      </c>
      <c r="K55" s="31">
        <v>15</v>
      </c>
      <c r="L55" s="31">
        <v>37.79</v>
      </c>
      <c r="M55" s="31">
        <v>3</v>
      </c>
      <c r="N55" s="31">
        <v>2.3</v>
      </c>
      <c r="O55" s="31">
        <v>89.325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43"/>
      <c r="AB55" s="12"/>
      <c r="AC55" s="12"/>
      <c r="AD55" s="33"/>
      <c r="AE55" s="33"/>
      <c r="AF55" s="34"/>
      <c r="AG55" s="29">
        <v>1752.5</v>
      </c>
      <c r="AH55" s="29">
        <v>3523</v>
      </c>
      <c r="AI55" s="29">
        <v>5189.5</v>
      </c>
      <c r="AJ55" s="29">
        <v>1920.5</v>
      </c>
      <c r="AK55" s="29">
        <v>6006</v>
      </c>
      <c r="AL55" s="29">
        <v>7852</v>
      </c>
      <c r="AM55" s="33"/>
      <c r="AN55" s="43"/>
      <c r="AO55" s="34"/>
      <c r="AP55" s="29">
        <v>16416</v>
      </c>
      <c r="AQ55" s="29">
        <v>2571.5</v>
      </c>
      <c r="AR55" s="29">
        <v>3423</v>
      </c>
      <c r="AS55" s="29">
        <v>517914</v>
      </c>
      <c r="AT55" s="35"/>
      <c r="AU55" s="33"/>
      <c r="AV55" s="33"/>
      <c r="AW55" s="33"/>
      <c r="AX55" s="33"/>
      <c r="AY55" s="34"/>
      <c r="AZ55" s="33"/>
      <c r="BA55" s="33"/>
      <c r="BB55" s="33"/>
      <c r="BC55" s="33"/>
      <c r="BD55" s="33"/>
      <c r="BE55" s="34"/>
      <c r="BF55" s="33"/>
      <c r="BG55" s="33"/>
      <c r="BH55" s="33"/>
      <c r="BI55" s="33"/>
      <c r="BJ55" s="33"/>
      <c r="BK55" s="33"/>
      <c r="BL55" s="33"/>
      <c r="BM55" s="33"/>
      <c r="BN55" s="46"/>
      <c r="BO55" s="46"/>
      <c r="BP55" s="43"/>
      <c r="BQ55" s="37">
        <v>1060263</v>
      </c>
      <c r="BR55" s="37">
        <v>1567356</v>
      </c>
      <c r="BS55" s="38"/>
      <c r="BT55" s="38"/>
      <c r="BU55" s="37">
        <v>84895.5</v>
      </c>
      <c r="BV55" s="37">
        <v>746595</v>
      </c>
      <c r="BW55" s="37">
        <v>4057850</v>
      </c>
      <c r="BX55" s="37">
        <v>7301010.5</v>
      </c>
      <c r="BY55" s="43"/>
      <c r="BZ55" s="34"/>
      <c r="CA55" s="29">
        <v>698</v>
      </c>
      <c r="CB55" s="29">
        <v>659</v>
      </c>
      <c r="CC55" s="34"/>
      <c r="CD55" s="29">
        <v>1003</v>
      </c>
      <c r="CE55" s="29">
        <v>904</v>
      </c>
      <c r="CF55" s="35"/>
      <c r="CG55" s="29">
        <v>3078</v>
      </c>
      <c r="CH55" s="29">
        <v>1903</v>
      </c>
      <c r="CI55" s="35"/>
      <c r="CJ55" s="29">
        <v>12079</v>
      </c>
      <c r="CK55" s="29">
        <v>10027</v>
      </c>
      <c r="CL55" s="35"/>
      <c r="CM55" s="29">
        <v>131</v>
      </c>
      <c r="CN55" s="29">
        <v>96</v>
      </c>
      <c r="CO55" s="29">
        <v>15312</v>
      </c>
      <c r="CP55" s="29">
        <v>12033</v>
      </c>
      <c r="CQ55" s="35"/>
      <c r="CR55" s="29">
        <v>659</v>
      </c>
      <c r="CS55" s="29">
        <v>313</v>
      </c>
      <c r="CT55" s="39"/>
      <c r="CU55" s="35"/>
      <c r="CV55" s="29">
        <v>16403.5</v>
      </c>
      <c r="CW55" s="29">
        <v>13848</v>
      </c>
      <c r="CX55" s="39"/>
    </row>
    <row r="56" spans="1:102" ht="13.5" customHeight="1">
      <c r="A56" s="129" t="s">
        <v>159</v>
      </c>
      <c r="B56" s="120"/>
      <c r="C56" s="49">
        <v>2</v>
      </c>
      <c r="D56" s="33"/>
      <c r="E56" s="30">
        <v>68.25</v>
      </c>
      <c r="F56" s="29">
        <v>527.25</v>
      </c>
      <c r="G56" s="29">
        <v>36</v>
      </c>
      <c r="H56" s="29">
        <v>91.5</v>
      </c>
      <c r="I56" s="43"/>
      <c r="J56" s="31">
        <v>20.85</v>
      </c>
      <c r="K56" s="31">
        <v>7.45</v>
      </c>
      <c r="L56" s="31">
        <v>21.35</v>
      </c>
      <c r="M56" s="31">
        <v>1</v>
      </c>
      <c r="N56" s="31">
        <v>0</v>
      </c>
      <c r="O56" s="31">
        <v>61.625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43"/>
      <c r="AB56" s="12"/>
      <c r="AC56" s="12"/>
      <c r="AD56" s="33"/>
      <c r="AE56" s="33"/>
      <c r="AF56" s="34"/>
      <c r="AG56" s="29">
        <v>1234.75</v>
      </c>
      <c r="AH56" s="29">
        <v>1533</v>
      </c>
      <c r="AI56" s="29">
        <v>2668.5</v>
      </c>
      <c r="AJ56" s="29">
        <v>1048.75</v>
      </c>
      <c r="AK56" s="29">
        <v>2486</v>
      </c>
      <c r="AL56" s="29">
        <v>3520.75</v>
      </c>
      <c r="AM56" s="33"/>
      <c r="AN56" s="43"/>
      <c r="AO56" s="34"/>
      <c r="AP56" s="29">
        <v>10185.25</v>
      </c>
      <c r="AQ56" s="29">
        <v>1808</v>
      </c>
      <c r="AR56" s="29">
        <v>986.75</v>
      </c>
      <c r="AS56" s="29">
        <v>246151.5</v>
      </c>
      <c r="AT56" s="35"/>
      <c r="AU56" s="33"/>
      <c r="AV56" s="33"/>
      <c r="AW56" s="33"/>
      <c r="AX56" s="33"/>
      <c r="AY56" s="34"/>
      <c r="AZ56" s="33"/>
      <c r="BA56" s="33"/>
      <c r="BB56" s="33"/>
      <c r="BC56" s="33"/>
      <c r="BD56" s="33"/>
      <c r="BE56" s="34"/>
      <c r="BF56" s="33"/>
      <c r="BG56" s="33"/>
      <c r="BH56" s="33"/>
      <c r="BI56" s="33"/>
      <c r="BJ56" s="33"/>
      <c r="BK56" s="33"/>
      <c r="BL56" s="33"/>
      <c r="BM56" s="33"/>
      <c r="BN56" s="46"/>
      <c r="BO56" s="46"/>
      <c r="BP56" s="43"/>
      <c r="BQ56" s="37">
        <v>496003.75</v>
      </c>
      <c r="BR56" s="37">
        <v>720131.5</v>
      </c>
      <c r="BS56" s="38"/>
      <c r="BT56" s="38"/>
      <c r="BU56" s="37">
        <v>35405</v>
      </c>
      <c r="BV56" s="37">
        <v>356215</v>
      </c>
      <c r="BW56" s="37">
        <v>2582067.5</v>
      </c>
      <c r="BX56" s="37">
        <v>4567442.75</v>
      </c>
      <c r="BY56" s="43"/>
      <c r="BZ56" s="34"/>
      <c r="CA56" s="29">
        <v>395</v>
      </c>
      <c r="CB56" s="29">
        <v>375</v>
      </c>
      <c r="CC56" s="34"/>
      <c r="CD56" s="29">
        <v>604</v>
      </c>
      <c r="CE56" s="29">
        <v>507</v>
      </c>
      <c r="CF56" s="35"/>
      <c r="CG56" s="29">
        <v>1796</v>
      </c>
      <c r="CH56" s="29">
        <v>1042</v>
      </c>
      <c r="CI56" s="35"/>
      <c r="CJ56" s="29">
        <v>7626</v>
      </c>
      <c r="CK56" s="29">
        <v>6116</v>
      </c>
      <c r="CL56" s="35"/>
      <c r="CM56" s="29">
        <v>35</v>
      </c>
      <c r="CN56" s="29">
        <v>15</v>
      </c>
      <c r="CO56" s="29">
        <v>9746</v>
      </c>
      <c r="CP56" s="29">
        <v>7522</v>
      </c>
      <c r="CQ56" s="35"/>
      <c r="CR56" s="29">
        <v>0</v>
      </c>
      <c r="CS56" s="29">
        <v>0</v>
      </c>
      <c r="CT56" s="39"/>
      <c r="CU56" s="35"/>
      <c r="CV56" s="29">
        <v>11119.25</v>
      </c>
      <c r="CW56" s="29">
        <v>8313</v>
      </c>
      <c r="CX56" s="39"/>
    </row>
    <row r="57" spans="1:102" ht="13.5" customHeight="1">
      <c r="A57" s="129" t="s">
        <v>160</v>
      </c>
      <c r="B57" s="120"/>
      <c r="C57" s="49">
        <v>8</v>
      </c>
      <c r="D57" s="33"/>
      <c r="E57" s="30">
        <v>79.5</v>
      </c>
      <c r="F57" s="29">
        <v>1695</v>
      </c>
      <c r="G57" s="29">
        <v>150.5</v>
      </c>
      <c r="H57" s="29">
        <v>279.75</v>
      </c>
      <c r="I57" s="43"/>
      <c r="J57" s="31">
        <v>50.813</v>
      </c>
      <c r="K57" s="31">
        <v>30.475</v>
      </c>
      <c r="L57" s="31">
        <v>71.25</v>
      </c>
      <c r="M57" s="31">
        <v>4.95</v>
      </c>
      <c r="N57" s="31">
        <v>6</v>
      </c>
      <c r="O57" s="31">
        <v>154.2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43"/>
      <c r="AB57" s="12"/>
      <c r="AC57" s="12"/>
      <c r="AD57" s="33"/>
      <c r="AE57" s="33"/>
      <c r="AF57" s="34"/>
      <c r="AG57" s="29">
        <v>3936</v>
      </c>
      <c r="AH57" s="29">
        <v>8168</v>
      </c>
      <c r="AI57" s="29">
        <v>12820</v>
      </c>
      <c r="AJ57" s="29">
        <v>3260.5</v>
      </c>
      <c r="AK57" s="29">
        <v>11626</v>
      </c>
      <c r="AL57" s="29">
        <v>14877.25</v>
      </c>
      <c r="AM57" s="33"/>
      <c r="AN57" s="43"/>
      <c r="AO57" s="34"/>
      <c r="AP57" s="29">
        <v>26597.25</v>
      </c>
      <c r="AQ57" s="29">
        <v>5636.5</v>
      </c>
      <c r="AR57" s="29">
        <v>7396.75</v>
      </c>
      <c r="AS57" s="29">
        <v>823641.75</v>
      </c>
      <c r="AT57" s="35"/>
      <c r="AU57" s="33"/>
      <c r="AV57" s="33"/>
      <c r="AW57" s="33"/>
      <c r="AX57" s="33"/>
      <c r="AY57" s="34"/>
      <c r="AZ57" s="33"/>
      <c r="BA57" s="33"/>
      <c r="BB57" s="33"/>
      <c r="BC57" s="33"/>
      <c r="BD57" s="33"/>
      <c r="BE57" s="34"/>
      <c r="BF57" s="33"/>
      <c r="BG57" s="33"/>
      <c r="BH57" s="33"/>
      <c r="BI57" s="33"/>
      <c r="BJ57" s="33"/>
      <c r="BK57" s="33"/>
      <c r="BL57" s="33"/>
      <c r="BM57" s="33"/>
      <c r="BN57" s="46"/>
      <c r="BO57" s="46"/>
      <c r="BP57" s="43"/>
      <c r="BQ57" s="37">
        <v>1566066</v>
      </c>
      <c r="BR57" s="37">
        <v>3162844.25</v>
      </c>
      <c r="BS57" s="38"/>
      <c r="BT57" s="38"/>
      <c r="BU57" s="37">
        <v>167816.75</v>
      </c>
      <c r="BV57" s="37">
        <v>1096643</v>
      </c>
      <c r="BW57" s="37">
        <v>7214780.5</v>
      </c>
      <c r="BX57" s="37">
        <v>12849825.75</v>
      </c>
      <c r="BY57" s="43"/>
      <c r="BZ57" s="34"/>
      <c r="CA57" s="29">
        <v>1006</v>
      </c>
      <c r="CB57" s="29">
        <v>976</v>
      </c>
      <c r="CC57" s="34"/>
      <c r="CD57" s="29">
        <v>1349</v>
      </c>
      <c r="CE57" s="29">
        <v>1219</v>
      </c>
      <c r="CF57" s="35"/>
      <c r="CG57" s="29">
        <v>5316</v>
      </c>
      <c r="CH57" s="29">
        <v>2673</v>
      </c>
      <c r="CI57" s="35"/>
      <c r="CJ57" s="29">
        <v>18511</v>
      </c>
      <c r="CK57" s="29">
        <v>15242</v>
      </c>
      <c r="CL57" s="35"/>
      <c r="CM57" s="29">
        <v>493</v>
      </c>
      <c r="CN57" s="29">
        <v>186</v>
      </c>
      <c r="CO57" s="29">
        <v>23383</v>
      </c>
      <c r="CP57" s="29">
        <v>17708</v>
      </c>
      <c r="CQ57" s="35"/>
      <c r="CR57" s="29">
        <v>2153</v>
      </c>
      <c r="CS57" s="29">
        <v>982</v>
      </c>
      <c r="CT57" s="39"/>
      <c r="CU57" s="35"/>
      <c r="CV57" s="29">
        <v>25401.5</v>
      </c>
      <c r="CW57" s="29">
        <v>19702.75</v>
      </c>
      <c r="CX57" s="39"/>
    </row>
    <row r="58" spans="1:102" ht="13.5" customHeight="1" thickBot="1">
      <c r="A58" s="129" t="s">
        <v>162</v>
      </c>
      <c r="B58" s="120"/>
      <c r="C58" s="49">
        <v>38</v>
      </c>
      <c r="D58" s="33"/>
      <c r="E58" s="49">
        <v>40</v>
      </c>
      <c r="F58" s="49">
        <v>40</v>
      </c>
      <c r="G58" s="49">
        <v>40</v>
      </c>
      <c r="H58" s="49">
        <v>40</v>
      </c>
      <c r="I58" s="43"/>
      <c r="J58" s="49">
        <v>40</v>
      </c>
      <c r="K58" s="49">
        <v>40</v>
      </c>
      <c r="L58" s="49">
        <v>40</v>
      </c>
      <c r="M58" s="49">
        <v>33</v>
      </c>
      <c r="N58" s="49">
        <v>25</v>
      </c>
      <c r="O58" s="49">
        <v>40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43"/>
      <c r="AB58" s="12"/>
      <c r="AC58" s="12"/>
      <c r="AD58" s="33"/>
      <c r="AE58" s="33"/>
      <c r="AF58" s="34"/>
      <c r="AG58" s="49">
        <v>38</v>
      </c>
      <c r="AH58" s="49">
        <v>37</v>
      </c>
      <c r="AI58" s="49">
        <v>40</v>
      </c>
      <c r="AJ58" s="49">
        <v>40</v>
      </c>
      <c r="AK58" s="49">
        <v>39</v>
      </c>
      <c r="AL58" s="49">
        <v>40</v>
      </c>
      <c r="AM58" s="33"/>
      <c r="AN58" s="43"/>
      <c r="AO58" s="34"/>
      <c r="AP58" s="49">
        <v>40</v>
      </c>
      <c r="AQ58" s="49">
        <v>38</v>
      </c>
      <c r="AR58" s="49">
        <v>38</v>
      </c>
      <c r="AS58" s="49">
        <v>34</v>
      </c>
      <c r="AT58" s="35"/>
      <c r="AU58" s="33"/>
      <c r="AV58" s="33"/>
      <c r="AW58" s="33"/>
      <c r="AX58" s="33"/>
      <c r="AY58" s="34"/>
      <c r="AZ58" s="33"/>
      <c r="BA58" s="33"/>
      <c r="BB58" s="33"/>
      <c r="BC58" s="33"/>
      <c r="BD58" s="33"/>
      <c r="BE58" s="34"/>
      <c r="BF58" s="33"/>
      <c r="BG58" s="33"/>
      <c r="BH58" s="33"/>
      <c r="BI58" s="33"/>
      <c r="BJ58" s="33"/>
      <c r="BK58" s="33"/>
      <c r="BL58" s="33"/>
      <c r="BM58" s="33"/>
      <c r="BN58" s="46"/>
      <c r="BO58" s="46"/>
      <c r="BP58" s="43"/>
      <c r="BQ58" s="49">
        <v>40</v>
      </c>
      <c r="BR58" s="49">
        <v>40</v>
      </c>
      <c r="BS58" s="38"/>
      <c r="BT58" s="38"/>
      <c r="BU58" s="49">
        <v>38</v>
      </c>
      <c r="BV58" s="49">
        <v>39</v>
      </c>
      <c r="BW58" s="49">
        <v>40</v>
      </c>
      <c r="BX58" s="49">
        <v>40</v>
      </c>
      <c r="BY58" s="43"/>
      <c r="BZ58" s="34"/>
      <c r="CA58" s="49">
        <v>39</v>
      </c>
      <c r="CB58" s="49">
        <v>39</v>
      </c>
      <c r="CC58" s="34"/>
      <c r="CD58" s="49">
        <v>39</v>
      </c>
      <c r="CE58" s="49">
        <v>39</v>
      </c>
      <c r="CF58" s="35"/>
      <c r="CG58" s="49">
        <v>39</v>
      </c>
      <c r="CH58" s="49">
        <v>39</v>
      </c>
      <c r="CI58" s="35"/>
      <c r="CJ58" s="49">
        <v>39</v>
      </c>
      <c r="CK58" s="49">
        <v>39</v>
      </c>
      <c r="CL58" s="35"/>
      <c r="CM58" s="49">
        <v>39</v>
      </c>
      <c r="CN58" s="49">
        <v>39</v>
      </c>
      <c r="CO58" s="49">
        <v>39</v>
      </c>
      <c r="CP58" s="49">
        <v>39</v>
      </c>
      <c r="CQ58" s="35"/>
      <c r="CR58" s="49">
        <v>39</v>
      </c>
      <c r="CS58" s="49">
        <v>39</v>
      </c>
      <c r="CT58" s="39"/>
      <c r="CU58" s="35"/>
      <c r="CV58" s="49">
        <v>40</v>
      </c>
      <c r="CW58" s="49">
        <v>40</v>
      </c>
      <c r="CX58" s="39"/>
    </row>
    <row r="59" spans="1:102" s="153" customFormat="1" ht="15.75" customHeight="1">
      <c r="A59" s="154" t="s">
        <v>163</v>
      </c>
      <c r="B59" s="142"/>
      <c r="C59" s="143"/>
      <c r="D59" s="144"/>
      <c r="E59" s="143"/>
      <c r="F59" s="143"/>
      <c r="G59" s="143"/>
      <c r="H59" s="143"/>
      <c r="I59" s="145"/>
      <c r="J59" s="143"/>
      <c r="K59" s="143"/>
      <c r="L59" s="143"/>
      <c r="M59" s="143"/>
      <c r="N59" s="143"/>
      <c r="O59" s="143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5"/>
      <c r="AB59" s="147"/>
      <c r="AC59" s="147"/>
      <c r="AD59" s="144"/>
      <c r="AE59" s="144"/>
      <c r="AF59" s="148"/>
      <c r="AG59" s="155"/>
      <c r="AH59" s="143"/>
      <c r="AI59" s="143"/>
      <c r="AJ59" s="143"/>
      <c r="AK59" s="143"/>
      <c r="AL59" s="143"/>
      <c r="AM59" s="144"/>
      <c r="AN59" s="145"/>
      <c r="AO59" s="148"/>
      <c r="AP59" s="143"/>
      <c r="AQ59" s="143"/>
      <c r="AR59" s="143"/>
      <c r="AS59" s="143"/>
      <c r="AT59" s="149"/>
      <c r="AU59" s="144"/>
      <c r="AV59" s="144"/>
      <c r="AW59" s="144"/>
      <c r="AX59" s="144"/>
      <c r="AY59" s="148"/>
      <c r="AZ59" s="144"/>
      <c r="BA59" s="144"/>
      <c r="BB59" s="144"/>
      <c r="BC59" s="144"/>
      <c r="BD59" s="144"/>
      <c r="BE59" s="148"/>
      <c r="BF59" s="144"/>
      <c r="BG59" s="144"/>
      <c r="BH59" s="144"/>
      <c r="BI59" s="144"/>
      <c r="BJ59" s="144"/>
      <c r="BK59" s="144"/>
      <c r="BL59" s="144"/>
      <c r="BM59" s="144"/>
      <c r="BN59" s="150"/>
      <c r="BO59" s="150"/>
      <c r="BP59" s="145"/>
      <c r="BQ59" s="143"/>
      <c r="BR59" s="143"/>
      <c r="BS59" s="151"/>
      <c r="BT59" s="151"/>
      <c r="BU59" s="143"/>
      <c r="BV59" s="143"/>
      <c r="BW59" s="143"/>
      <c r="BX59" s="143"/>
      <c r="BY59" s="145"/>
      <c r="BZ59" s="148"/>
      <c r="CA59" s="143"/>
      <c r="CB59" s="143"/>
      <c r="CC59" s="148"/>
      <c r="CD59" s="143"/>
      <c r="CE59" s="143"/>
      <c r="CF59" s="149"/>
      <c r="CG59" s="143"/>
      <c r="CH59" s="143"/>
      <c r="CI59" s="149"/>
      <c r="CJ59" s="143"/>
      <c r="CK59" s="143"/>
      <c r="CL59" s="149"/>
      <c r="CM59" s="143"/>
      <c r="CN59" s="143"/>
      <c r="CO59" s="143"/>
      <c r="CP59" s="143"/>
      <c r="CQ59" s="149"/>
      <c r="CR59" s="143"/>
      <c r="CS59" s="143"/>
      <c r="CT59" s="152"/>
      <c r="CU59" s="149"/>
      <c r="CV59" s="143"/>
      <c r="CW59" s="143"/>
      <c r="CX59" s="152"/>
    </row>
    <row r="60" spans="1:102" s="13" customFormat="1" ht="13.5" customHeight="1">
      <c r="A60" s="129" t="s">
        <v>164</v>
      </c>
      <c r="B60" s="119"/>
      <c r="C60" s="29">
        <v>1</v>
      </c>
      <c r="D60" s="33"/>
      <c r="E60" s="30">
        <v>75</v>
      </c>
      <c r="F60" s="29">
        <v>828</v>
      </c>
      <c r="G60" s="29">
        <v>73</v>
      </c>
      <c r="H60" s="29">
        <v>34</v>
      </c>
      <c r="I60" s="43"/>
      <c r="J60" s="31">
        <v>10.9</v>
      </c>
      <c r="K60" s="31">
        <v>6</v>
      </c>
      <c r="L60" s="31">
        <v>13</v>
      </c>
      <c r="M60" s="31">
        <v>0.2</v>
      </c>
      <c r="N60" s="31"/>
      <c r="O60" s="31">
        <f>SUM(J60:N60)</f>
        <v>30.099999999999998</v>
      </c>
      <c r="P60" s="32"/>
      <c r="Q60" s="32"/>
      <c r="R60" s="110"/>
      <c r="S60" s="32"/>
      <c r="T60" s="32"/>
      <c r="U60" s="32"/>
      <c r="V60" s="32"/>
      <c r="W60" s="32"/>
      <c r="X60" s="32"/>
      <c r="Y60" s="32"/>
      <c r="Z60" s="32"/>
      <c r="AA60" s="43"/>
      <c r="AB60" s="12"/>
      <c r="AC60" s="12"/>
      <c r="AD60" s="33">
        <v>233054</v>
      </c>
      <c r="AE60" s="33">
        <v>64897</v>
      </c>
      <c r="AF60" s="34"/>
      <c r="AG60" s="29">
        <v>1848</v>
      </c>
      <c r="AH60" s="29">
        <v>4061</v>
      </c>
      <c r="AI60" s="29">
        <f>SUM(AG60:AH60)</f>
        <v>5909</v>
      </c>
      <c r="AJ60" s="29">
        <v>1273</v>
      </c>
      <c r="AK60" s="29">
        <v>6367</v>
      </c>
      <c r="AL60" s="29">
        <f>SUM(AJ60:AK60)</f>
        <v>7640</v>
      </c>
      <c r="AM60" s="33"/>
      <c r="AN60" s="43"/>
      <c r="AO60" s="34"/>
      <c r="AP60" s="29">
        <v>4162</v>
      </c>
      <c r="AQ60" s="29">
        <v>775</v>
      </c>
      <c r="AR60" s="29">
        <v>197</v>
      </c>
      <c r="AS60" s="29">
        <v>66769</v>
      </c>
      <c r="AT60" s="35"/>
      <c r="AU60" s="33">
        <v>3699</v>
      </c>
      <c r="AV60" s="33">
        <v>568</v>
      </c>
      <c r="AW60" s="33">
        <v>197</v>
      </c>
      <c r="AX60" s="33">
        <v>61561</v>
      </c>
      <c r="AY60" s="34"/>
      <c r="AZ60" s="33">
        <v>3855</v>
      </c>
      <c r="BA60" s="33"/>
      <c r="BB60" s="33"/>
      <c r="BC60" s="33"/>
      <c r="BD60" s="33">
        <v>87555</v>
      </c>
      <c r="BE60" s="34"/>
      <c r="BF60" s="36">
        <v>0</v>
      </c>
      <c r="BG60" s="36">
        <v>1711</v>
      </c>
      <c r="BH60" s="36">
        <v>1572</v>
      </c>
      <c r="BI60" s="36">
        <f>SUM(BG60:BH60)</f>
        <v>3283</v>
      </c>
      <c r="BJ60" s="36">
        <v>333</v>
      </c>
      <c r="BK60" s="36">
        <v>62</v>
      </c>
      <c r="BL60" s="36">
        <v>3616</v>
      </c>
      <c r="BM60" s="33"/>
      <c r="BN60" s="46"/>
      <c r="BO60" s="46"/>
      <c r="BP60" s="43"/>
      <c r="BQ60" s="37">
        <v>234028</v>
      </c>
      <c r="BR60" s="37">
        <v>573883</v>
      </c>
      <c r="BS60" s="38"/>
      <c r="BT60" s="38"/>
      <c r="BU60" s="37">
        <v>31992</v>
      </c>
      <c r="BV60" s="37">
        <v>1383666</v>
      </c>
      <c r="BW60" s="37">
        <v>1080585</v>
      </c>
      <c r="BX60" s="37">
        <f>SUM(BQ60+BR60+BU60+BV60+BW60)</f>
        <v>3304154</v>
      </c>
      <c r="BY60" s="43"/>
      <c r="BZ60" s="34"/>
      <c r="CA60" s="29">
        <v>217</v>
      </c>
      <c r="CB60" s="29">
        <v>227</v>
      </c>
      <c r="CC60" s="34"/>
      <c r="CD60" s="29">
        <v>390</v>
      </c>
      <c r="CE60" s="29">
        <v>310</v>
      </c>
      <c r="CF60" s="35"/>
      <c r="CG60" s="29">
        <v>486</v>
      </c>
      <c r="CH60" s="29">
        <v>376</v>
      </c>
      <c r="CI60" s="35"/>
      <c r="CJ60" s="29">
        <v>3620</v>
      </c>
      <c r="CK60" s="29">
        <v>3069</v>
      </c>
      <c r="CL60" s="35"/>
      <c r="CM60" s="29">
        <v>753</v>
      </c>
      <c r="CN60" s="29">
        <v>45</v>
      </c>
      <c r="CO60" s="29">
        <f>(CG60+CJ60+CM60)</f>
        <v>4859</v>
      </c>
      <c r="CP60" s="29">
        <f>(CH60+CK60+CN60)</f>
        <v>3490</v>
      </c>
      <c r="CQ60" s="35"/>
      <c r="CR60" s="29"/>
      <c r="CS60" s="29"/>
      <c r="CT60" s="39"/>
      <c r="CU60" s="35"/>
      <c r="CV60" s="29">
        <f>(CA60+CD60+CO60)</f>
        <v>5466</v>
      </c>
      <c r="CW60" s="40">
        <f>(CB60+CE60+CP60)</f>
        <v>4027</v>
      </c>
      <c r="CX60" s="39"/>
    </row>
    <row r="61" spans="1:102" s="13" customFormat="1" ht="13.5" customHeight="1">
      <c r="A61" s="129" t="s">
        <v>165</v>
      </c>
      <c r="B61" s="119"/>
      <c r="C61" s="49">
        <v>4</v>
      </c>
      <c r="D61" s="33"/>
      <c r="E61" s="30">
        <v>80</v>
      </c>
      <c r="F61" s="49">
        <v>1188</v>
      </c>
      <c r="G61" s="49">
        <v>117</v>
      </c>
      <c r="H61" s="49">
        <v>20</v>
      </c>
      <c r="I61" s="43"/>
      <c r="J61" s="31">
        <v>37</v>
      </c>
      <c r="K61" s="31">
        <v>11</v>
      </c>
      <c r="L61" s="31">
        <v>54.3</v>
      </c>
      <c r="M61" s="31">
        <v>1</v>
      </c>
      <c r="N61" s="31">
        <v>3</v>
      </c>
      <c r="O61" s="31">
        <v>106.3</v>
      </c>
      <c r="P61" s="32"/>
      <c r="Q61" s="32"/>
      <c r="R61" s="110"/>
      <c r="S61" s="32"/>
      <c r="T61" s="32"/>
      <c r="U61" s="32"/>
      <c r="V61" s="32"/>
      <c r="W61" s="32"/>
      <c r="X61" s="32"/>
      <c r="Y61" s="32"/>
      <c r="Z61" s="32"/>
      <c r="AA61" s="43"/>
      <c r="AB61" s="12"/>
      <c r="AC61" s="12"/>
      <c r="AD61" s="33">
        <v>378875</v>
      </c>
      <c r="AE61" s="33">
        <v>148486</v>
      </c>
      <c r="AF61" s="34"/>
      <c r="AG61" s="29" t="s">
        <v>109</v>
      </c>
      <c r="AH61" s="29" t="s">
        <v>109</v>
      </c>
      <c r="AI61" s="29">
        <v>14530</v>
      </c>
      <c r="AJ61" s="29" t="s">
        <v>109</v>
      </c>
      <c r="AK61" s="29" t="s">
        <v>109</v>
      </c>
      <c r="AL61" s="29">
        <v>25880</v>
      </c>
      <c r="AM61" s="33"/>
      <c r="AN61" s="43"/>
      <c r="AO61" s="34"/>
      <c r="AP61" s="49">
        <v>42030</v>
      </c>
      <c r="AQ61" s="49">
        <v>1730</v>
      </c>
      <c r="AR61" s="49">
        <v>514</v>
      </c>
      <c r="AS61" s="49">
        <v>580962</v>
      </c>
      <c r="AT61" s="35"/>
      <c r="AU61" s="33"/>
      <c r="AV61" s="33"/>
      <c r="AW61" s="33"/>
      <c r="AX61" s="33"/>
      <c r="AY61" s="34"/>
      <c r="AZ61" s="33"/>
      <c r="BA61" s="33"/>
      <c r="BB61" s="33"/>
      <c r="BC61" s="33"/>
      <c r="BD61" s="33"/>
      <c r="BE61" s="34"/>
      <c r="BF61" s="36"/>
      <c r="BG61" s="36"/>
      <c r="BH61" s="36"/>
      <c r="BI61" s="36">
        <v>8543</v>
      </c>
      <c r="BJ61" s="36">
        <v>180</v>
      </c>
      <c r="BK61" s="36"/>
      <c r="BL61" s="36">
        <v>8723</v>
      </c>
      <c r="BM61" s="33"/>
      <c r="BN61" s="46"/>
      <c r="BO61" s="46"/>
      <c r="BP61" s="43"/>
      <c r="BQ61" s="37">
        <v>2244691</v>
      </c>
      <c r="BR61" s="37">
        <v>2255059</v>
      </c>
      <c r="BS61" s="38"/>
      <c r="BT61" s="38"/>
      <c r="BU61" s="37"/>
      <c r="BV61" s="37">
        <v>946012</v>
      </c>
      <c r="BW61" s="37" t="s">
        <v>109</v>
      </c>
      <c r="BX61" s="37" t="s">
        <v>109</v>
      </c>
      <c r="BY61" s="43"/>
      <c r="BZ61" s="34"/>
      <c r="CA61" s="29" t="s">
        <v>109</v>
      </c>
      <c r="CB61" s="29" t="s">
        <v>109</v>
      </c>
      <c r="CC61" s="34"/>
      <c r="CD61" s="29" t="s">
        <v>109</v>
      </c>
      <c r="CE61" s="29" t="s">
        <v>109</v>
      </c>
      <c r="CF61" s="35"/>
      <c r="CG61" s="29" t="s">
        <v>109</v>
      </c>
      <c r="CH61" s="29" t="s">
        <v>109</v>
      </c>
      <c r="CI61" s="35"/>
      <c r="CJ61" s="29" t="s">
        <v>109</v>
      </c>
      <c r="CK61" s="29" t="s">
        <v>109</v>
      </c>
      <c r="CL61" s="35"/>
      <c r="CM61" s="29" t="s">
        <v>109</v>
      </c>
      <c r="CN61" s="29" t="s">
        <v>109</v>
      </c>
      <c r="CO61" s="29" t="s">
        <v>109</v>
      </c>
      <c r="CP61" s="29" t="s">
        <v>109</v>
      </c>
      <c r="CQ61" s="35"/>
      <c r="CR61" s="29" t="s">
        <v>109</v>
      </c>
      <c r="CS61" s="29" t="s">
        <v>109</v>
      </c>
      <c r="CT61" s="39"/>
      <c r="CU61" s="35"/>
      <c r="CV61" s="29" t="s">
        <v>109</v>
      </c>
      <c r="CW61" s="29" t="s">
        <v>109</v>
      </c>
      <c r="CX61" s="39"/>
    </row>
    <row r="62" spans="1:102" s="13" customFormat="1" ht="13.5" customHeight="1">
      <c r="A62" s="129" t="s">
        <v>166</v>
      </c>
      <c r="B62" s="119"/>
      <c r="C62" s="29">
        <v>16</v>
      </c>
      <c r="D62" s="33"/>
      <c r="E62" s="30">
        <v>91</v>
      </c>
      <c r="F62" s="29">
        <v>2491</v>
      </c>
      <c r="G62" s="29">
        <v>341</v>
      </c>
      <c r="H62" s="29">
        <v>107</v>
      </c>
      <c r="I62" s="43"/>
      <c r="J62" s="31">
        <v>66.6</v>
      </c>
      <c r="K62" s="31">
        <v>23.33</v>
      </c>
      <c r="L62" s="31">
        <v>99.38</v>
      </c>
      <c r="M62" s="31">
        <v>5</v>
      </c>
      <c r="N62" s="31">
        <v>0.8</v>
      </c>
      <c r="O62" s="31">
        <v>195.11</v>
      </c>
      <c r="P62" s="32"/>
      <c r="Q62" s="32"/>
      <c r="R62" s="110"/>
      <c r="S62" s="32"/>
      <c r="T62" s="32"/>
      <c r="U62" s="32"/>
      <c r="V62" s="32"/>
      <c r="W62" s="32"/>
      <c r="X62" s="32"/>
      <c r="Y62" s="32"/>
      <c r="Z62" s="32"/>
      <c r="AA62" s="43"/>
      <c r="AB62" s="12"/>
      <c r="AC62" s="12"/>
      <c r="AD62" s="33">
        <v>744932</v>
      </c>
      <c r="AE62" s="33">
        <v>337233</v>
      </c>
      <c r="AF62" s="34"/>
      <c r="AG62" s="29">
        <v>5655</v>
      </c>
      <c r="AH62" s="29">
        <v>13722</v>
      </c>
      <c r="AI62" s="29">
        <v>19377</v>
      </c>
      <c r="AJ62" s="29">
        <v>3280</v>
      </c>
      <c r="AK62" s="29">
        <v>20910</v>
      </c>
      <c r="AL62" s="29">
        <f>SUM(AJ62:AK62)</f>
        <v>24190</v>
      </c>
      <c r="AM62" s="33"/>
      <c r="AN62" s="43"/>
      <c r="AO62" s="34"/>
      <c r="AP62" s="29">
        <v>35221</v>
      </c>
      <c r="AQ62" s="29">
        <v>7549</v>
      </c>
      <c r="AR62" s="29">
        <v>8227</v>
      </c>
      <c r="AS62" s="29">
        <v>1156736</v>
      </c>
      <c r="AT62" s="35"/>
      <c r="AU62" s="33"/>
      <c r="AV62" s="33"/>
      <c r="AW62" s="33"/>
      <c r="AX62" s="33"/>
      <c r="AY62" s="34"/>
      <c r="AZ62" s="33"/>
      <c r="BA62" s="33"/>
      <c r="BB62" s="33">
        <v>12541</v>
      </c>
      <c r="BC62" s="33">
        <v>2005</v>
      </c>
      <c r="BD62" s="33">
        <v>500132</v>
      </c>
      <c r="BE62" s="34"/>
      <c r="BF62" s="36">
        <v>292</v>
      </c>
      <c r="BG62" s="36">
        <v>22247</v>
      </c>
      <c r="BH62" s="36">
        <v>9244</v>
      </c>
      <c r="BI62" s="36"/>
      <c r="BJ62" s="36"/>
      <c r="BK62" s="36">
        <v>76</v>
      </c>
      <c r="BL62" s="36">
        <v>31491</v>
      </c>
      <c r="BM62" s="33"/>
      <c r="BN62" s="46"/>
      <c r="BO62" s="46"/>
      <c r="BP62" s="43"/>
      <c r="BQ62" s="37">
        <v>2725158</v>
      </c>
      <c r="BR62" s="37">
        <v>1938434</v>
      </c>
      <c r="BS62" s="38"/>
      <c r="BT62" s="38"/>
      <c r="BU62" s="37">
        <v>400493</v>
      </c>
      <c r="BV62" s="37">
        <v>1078263</v>
      </c>
      <c r="BW62" s="37">
        <v>6730803</v>
      </c>
      <c r="BX62" s="37">
        <f>SUM(BQ62+BR62+BU62+BV62+BW62)</f>
        <v>12873151</v>
      </c>
      <c r="BY62" s="43"/>
      <c r="BZ62" s="34"/>
      <c r="CA62" s="29">
        <v>2117</v>
      </c>
      <c r="CB62" s="29">
        <v>1623.2</v>
      </c>
      <c r="CC62" s="34"/>
      <c r="CD62" s="29">
        <v>1864</v>
      </c>
      <c r="CE62" s="29">
        <v>1531.7</v>
      </c>
      <c r="CF62" s="35"/>
      <c r="CG62" s="29">
        <v>4495</v>
      </c>
      <c r="CH62" s="29">
        <v>3478.9</v>
      </c>
      <c r="CI62" s="35"/>
      <c r="CJ62" s="29">
        <v>21285</v>
      </c>
      <c r="CK62" s="29">
        <v>17937.1</v>
      </c>
      <c r="CL62" s="35"/>
      <c r="CM62" s="29"/>
      <c r="CN62" s="29"/>
      <c r="CO62" s="29">
        <f>(CG62+CJ62+CM62)</f>
        <v>25780</v>
      </c>
      <c r="CP62" s="29">
        <f>(CH62+CK62+CN62)</f>
        <v>21416</v>
      </c>
      <c r="CQ62" s="35"/>
      <c r="CR62" s="29"/>
      <c r="CS62" s="29"/>
      <c r="CT62" s="39">
        <v>2582</v>
      </c>
      <c r="CU62" s="35"/>
      <c r="CV62" s="29">
        <f>(CA62+CD62+CO62)</f>
        <v>29761</v>
      </c>
      <c r="CW62" s="40">
        <f>(CB62+CE62+CP62)</f>
        <v>24570.9</v>
      </c>
      <c r="CX62" s="39"/>
    </row>
    <row r="63" spans="1:102" s="13" customFormat="1" ht="13.5" customHeight="1">
      <c r="A63" s="129" t="s">
        <v>167</v>
      </c>
      <c r="B63" s="119"/>
      <c r="C63" s="72">
        <v>5</v>
      </c>
      <c r="D63" s="33"/>
      <c r="E63" s="30">
        <v>87.5</v>
      </c>
      <c r="F63" s="29">
        <v>1822</v>
      </c>
      <c r="G63" s="72">
        <v>111</v>
      </c>
      <c r="H63" s="72">
        <v>112</v>
      </c>
      <c r="I63" s="74"/>
      <c r="J63" s="31">
        <v>44</v>
      </c>
      <c r="K63" s="31">
        <v>6</v>
      </c>
      <c r="L63" s="31">
        <v>71.5</v>
      </c>
      <c r="M63" s="31">
        <v>1</v>
      </c>
      <c r="N63" s="31">
        <v>6</v>
      </c>
      <c r="O63" s="31">
        <f>SUM(J63:N63)</f>
        <v>128.5</v>
      </c>
      <c r="P63" s="73"/>
      <c r="Q63" s="73"/>
      <c r="R63" s="114"/>
      <c r="S63" s="73"/>
      <c r="T63" s="73"/>
      <c r="U63" s="73"/>
      <c r="V63" s="73"/>
      <c r="W63" s="73"/>
      <c r="X63" s="73"/>
      <c r="Y63" s="73"/>
      <c r="Z63" s="73"/>
      <c r="AA63" s="74"/>
      <c r="AB63" s="12"/>
      <c r="AC63" s="12"/>
      <c r="AD63" s="33">
        <v>345200</v>
      </c>
      <c r="AE63" s="33">
        <v>303368</v>
      </c>
      <c r="AF63" s="75"/>
      <c r="AG63" s="72" t="s">
        <v>109</v>
      </c>
      <c r="AH63" s="72" t="s">
        <v>109</v>
      </c>
      <c r="AI63" s="29">
        <v>13013</v>
      </c>
      <c r="AJ63" s="72" t="s">
        <v>109</v>
      </c>
      <c r="AK63" s="72" t="s">
        <v>109</v>
      </c>
      <c r="AL63" s="29">
        <v>16706</v>
      </c>
      <c r="AM63" s="73"/>
      <c r="AN63" s="74"/>
      <c r="AO63" s="75"/>
      <c r="AP63" s="29">
        <v>34852</v>
      </c>
      <c r="AQ63" s="29">
        <v>1770</v>
      </c>
      <c r="AR63" s="29">
        <v>1462</v>
      </c>
      <c r="AS63" s="29">
        <v>879543</v>
      </c>
      <c r="AT63" s="76"/>
      <c r="AU63" s="73"/>
      <c r="AV63" s="73"/>
      <c r="AW63" s="73"/>
      <c r="AX63" s="73"/>
      <c r="AY63" s="34"/>
      <c r="AZ63" s="33" t="s">
        <v>109</v>
      </c>
      <c r="BA63" s="33" t="s">
        <v>109</v>
      </c>
      <c r="BB63" s="33">
        <v>6637</v>
      </c>
      <c r="BC63" s="33">
        <v>234</v>
      </c>
      <c r="BD63" s="33">
        <v>207248</v>
      </c>
      <c r="BE63" s="34"/>
      <c r="BF63" s="36">
        <v>518</v>
      </c>
      <c r="BG63" s="36">
        <v>19985</v>
      </c>
      <c r="BH63" s="36">
        <v>3160</v>
      </c>
      <c r="BI63" s="36">
        <f>SUM(BG63:BH63)</f>
        <v>23145</v>
      </c>
      <c r="BJ63" s="36">
        <v>384</v>
      </c>
      <c r="BK63" s="36">
        <v>12</v>
      </c>
      <c r="BL63" s="36">
        <f>SUM(BI63:BJ63)</f>
        <v>23529</v>
      </c>
      <c r="BM63" s="33" t="s">
        <v>109</v>
      </c>
      <c r="BN63" s="46"/>
      <c r="BO63" s="46"/>
      <c r="BP63" s="74"/>
      <c r="BQ63" s="37">
        <v>2162337</v>
      </c>
      <c r="BR63" s="37">
        <v>3655468</v>
      </c>
      <c r="BS63" s="77"/>
      <c r="BT63" s="77"/>
      <c r="BU63" s="37">
        <v>20000</v>
      </c>
      <c r="BV63" s="37">
        <v>948711</v>
      </c>
      <c r="BW63" s="37">
        <v>4409217</v>
      </c>
      <c r="BX63" s="37">
        <f>SUM(BQ63+BR63+BU63+BV63+BW63)</f>
        <v>11195733</v>
      </c>
      <c r="BY63" s="74"/>
      <c r="BZ63" s="34"/>
      <c r="CA63" s="29">
        <v>820</v>
      </c>
      <c r="CB63" s="29">
        <v>509.6</v>
      </c>
      <c r="CC63" s="34"/>
      <c r="CD63" s="29">
        <v>847</v>
      </c>
      <c r="CE63" s="29">
        <v>715.6</v>
      </c>
      <c r="CF63" s="35"/>
      <c r="CG63" s="29">
        <v>1676</v>
      </c>
      <c r="CH63" s="29">
        <v>1577</v>
      </c>
      <c r="CI63" s="35"/>
      <c r="CJ63" s="29">
        <v>10485</v>
      </c>
      <c r="CK63" s="29">
        <v>9794</v>
      </c>
      <c r="CL63" s="35"/>
      <c r="CM63" s="29">
        <v>0</v>
      </c>
      <c r="CN63" s="29">
        <v>0</v>
      </c>
      <c r="CO63" s="29">
        <f>(CG63+CJ63+CM63)</f>
        <v>12161</v>
      </c>
      <c r="CP63" s="29">
        <f>(CH63+CK63+CN63)</f>
        <v>11371</v>
      </c>
      <c r="CQ63" s="35"/>
      <c r="CR63" s="29">
        <v>8</v>
      </c>
      <c r="CS63" s="29">
        <v>1.2</v>
      </c>
      <c r="CT63" s="78"/>
      <c r="CU63" s="35"/>
      <c r="CV63" s="29">
        <f>(CA63+CD63+CO63)</f>
        <v>13828</v>
      </c>
      <c r="CW63" s="40">
        <f>(CB63+CE63+CP63)</f>
        <v>12596.2</v>
      </c>
      <c r="CX63" s="78"/>
    </row>
    <row r="64" spans="1:102" s="13" customFormat="1" ht="13.5" customHeight="1">
      <c r="A64" s="129" t="s">
        <v>168</v>
      </c>
      <c r="B64" s="119"/>
      <c r="C64" s="49">
        <v>8</v>
      </c>
      <c r="D64" s="33"/>
      <c r="E64" s="30">
        <v>87.5</v>
      </c>
      <c r="F64" s="49">
        <v>2197</v>
      </c>
      <c r="G64" s="49">
        <v>103</v>
      </c>
      <c r="H64" s="49">
        <v>105</v>
      </c>
      <c r="I64" s="74"/>
      <c r="J64" s="31">
        <v>39</v>
      </c>
      <c r="K64" s="49">
        <v>8.6</v>
      </c>
      <c r="L64" s="49">
        <v>82.8</v>
      </c>
      <c r="M64" s="31">
        <v>3</v>
      </c>
      <c r="N64" s="31">
        <v>7</v>
      </c>
      <c r="O64" s="49">
        <v>140.4</v>
      </c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12"/>
      <c r="AC64" s="12"/>
      <c r="AD64" s="33">
        <v>260342</v>
      </c>
      <c r="AE64" s="33">
        <v>314961</v>
      </c>
      <c r="AF64" s="75"/>
      <c r="AG64" s="49">
        <v>3737</v>
      </c>
      <c r="AH64" s="49">
        <v>29586</v>
      </c>
      <c r="AI64" s="49">
        <v>33323</v>
      </c>
      <c r="AJ64" s="49">
        <v>4552</v>
      </c>
      <c r="AK64" s="49">
        <v>17835</v>
      </c>
      <c r="AL64" s="49">
        <v>22387</v>
      </c>
      <c r="AM64" s="73"/>
      <c r="AN64" s="74"/>
      <c r="AO64" s="75"/>
      <c r="AP64" s="49">
        <v>18555</v>
      </c>
      <c r="AQ64" s="49">
        <v>14686</v>
      </c>
      <c r="AR64" s="49">
        <v>150</v>
      </c>
      <c r="AS64" s="49">
        <v>1909112</v>
      </c>
      <c r="AT64" s="76"/>
      <c r="AU64" s="73"/>
      <c r="AV64" s="73"/>
      <c r="AW64" s="73">
        <v>10231</v>
      </c>
      <c r="AX64" s="73"/>
      <c r="AY64" s="34"/>
      <c r="AZ64" s="33"/>
      <c r="BA64" s="33"/>
      <c r="BB64" s="33">
        <v>6938</v>
      </c>
      <c r="BC64" s="33">
        <v>288</v>
      </c>
      <c r="BD64" s="33">
        <v>422716</v>
      </c>
      <c r="BE64" s="34"/>
      <c r="BF64" s="36">
        <v>10231</v>
      </c>
      <c r="BG64" s="36">
        <v>17833</v>
      </c>
      <c r="BH64" s="36">
        <v>5200</v>
      </c>
      <c r="BI64" s="36">
        <v>23033</v>
      </c>
      <c r="BJ64" s="36">
        <v>685</v>
      </c>
      <c r="BK64" s="36">
        <v>588</v>
      </c>
      <c r="BL64" s="36">
        <v>23718</v>
      </c>
      <c r="BM64" s="33"/>
      <c r="BN64" s="46"/>
      <c r="BO64" s="46"/>
      <c r="BP64" s="74"/>
      <c r="BQ64" s="37">
        <v>814978</v>
      </c>
      <c r="BR64" s="37">
        <v>3505371</v>
      </c>
      <c r="BS64" s="38"/>
      <c r="BT64" s="38"/>
      <c r="BU64" s="37">
        <v>41466</v>
      </c>
      <c r="BV64" s="37">
        <v>2192227</v>
      </c>
      <c r="BW64" s="37">
        <v>4598813</v>
      </c>
      <c r="BX64" s="37">
        <v>11152855</v>
      </c>
      <c r="BY64" s="74"/>
      <c r="BZ64" s="34"/>
      <c r="CA64" s="49">
        <v>1601</v>
      </c>
      <c r="CB64" s="49">
        <v>1247</v>
      </c>
      <c r="CC64" s="34"/>
      <c r="CD64" s="49">
        <v>1308</v>
      </c>
      <c r="CE64" s="49">
        <v>1000</v>
      </c>
      <c r="CF64" s="35"/>
      <c r="CG64" s="49">
        <v>1489</v>
      </c>
      <c r="CH64" s="49">
        <v>1203</v>
      </c>
      <c r="CI64" s="35"/>
      <c r="CJ64" s="49">
        <v>13977</v>
      </c>
      <c r="CK64" s="49">
        <v>12312</v>
      </c>
      <c r="CL64" s="35"/>
      <c r="CM64" s="49">
        <v>0</v>
      </c>
      <c r="CN64" s="49">
        <v>0</v>
      </c>
      <c r="CO64" s="49">
        <v>15466</v>
      </c>
      <c r="CP64" s="49">
        <v>13515</v>
      </c>
      <c r="CQ64" s="35"/>
      <c r="CR64" s="49">
        <v>250</v>
      </c>
      <c r="CS64" s="49">
        <v>70</v>
      </c>
      <c r="CT64" s="78">
        <v>332</v>
      </c>
      <c r="CU64" s="35"/>
      <c r="CV64" s="49">
        <v>18375</v>
      </c>
      <c r="CW64" s="49">
        <v>15762</v>
      </c>
      <c r="CX64" s="78"/>
    </row>
    <row r="65" spans="1:102" s="13" customFormat="1" ht="13.5" customHeight="1">
      <c r="A65" s="129" t="s">
        <v>169</v>
      </c>
      <c r="B65" s="119"/>
      <c r="C65" s="29">
        <v>3</v>
      </c>
      <c r="D65" s="33">
        <v>7939</v>
      </c>
      <c r="E65" s="30">
        <v>79.5</v>
      </c>
      <c r="F65" s="29">
        <v>866</v>
      </c>
      <c r="G65" s="29">
        <v>93</v>
      </c>
      <c r="H65" s="29">
        <v>115</v>
      </c>
      <c r="I65" s="43"/>
      <c r="J65" s="31">
        <v>32.56</v>
      </c>
      <c r="K65" s="31">
        <v>6.98</v>
      </c>
      <c r="L65" s="31">
        <v>39.5</v>
      </c>
      <c r="M65" s="31">
        <v>2.1</v>
      </c>
      <c r="N65" s="31">
        <v>2</v>
      </c>
      <c r="O65" s="31">
        <f>SUM(J65:N65)</f>
        <v>83.14</v>
      </c>
      <c r="P65" s="32"/>
      <c r="Q65" s="32"/>
      <c r="R65" s="110"/>
      <c r="S65" s="32"/>
      <c r="T65" s="32"/>
      <c r="U65" s="32"/>
      <c r="V65" s="32"/>
      <c r="W65" s="32"/>
      <c r="X65" s="32"/>
      <c r="Y65" s="32"/>
      <c r="Z65" s="32"/>
      <c r="AA65" s="43"/>
      <c r="AB65" s="12"/>
      <c r="AC65" s="12"/>
      <c r="AD65" s="33">
        <v>406925</v>
      </c>
      <c r="AE65" s="33">
        <v>103222</v>
      </c>
      <c r="AF65" s="34"/>
      <c r="AG65" s="29">
        <v>2870</v>
      </c>
      <c r="AH65" s="29">
        <v>5294</v>
      </c>
      <c r="AI65" s="29">
        <f>SUM(AG65:AH65)</f>
        <v>8164</v>
      </c>
      <c r="AJ65" s="29">
        <v>2135</v>
      </c>
      <c r="AK65" s="29">
        <v>7519</v>
      </c>
      <c r="AL65" s="29">
        <f>SUM(AJ65:AK65)</f>
        <v>9654</v>
      </c>
      <c r="AM65" s="33"/>
      <c r="AN65" s="43"/>
      <c r="AO65" s="34"/>
      <c r="AP65" s="29">
        <v>14482</v>
      </c>
      <c r="AQ65" s="29">
        <v>3775</v>
      </c>
      <c r="AR65" s="29">
        <v>9334</v>
      </c>
      <c r="AS65" s="29">
        <v>543528</v>
      </c>
      <c r="AT65" s="35"/>
      <c r="AU65" s="33"/>
      <c r="AV65" s="33"/>
      <c r="AW65" s="33"/>
      <c r="AX65" s="33"/>
      <c r="AY65" s="34"/>
      <c r="AZ65" s="33">
        <v>6164</v>
      </c>
      <c r="BA65" s="33">
        <v>1058</v>
      </c>
      <c r="BB65" s="33">
        <v>1027</v>
      </c>
      <c r="BC65" s="33">
        <v>67</v>
      </c>
      <c r="BD65" s="33">
        <v>184277</v>
      </c>
      <c r="BE65" s="34"/>
      <c r="BF65" s="36">
        <v>125</v>
      </c>
      <c r="BG65" s="36">
        <v>16946</v>
      </c>
      <c r="BH65" s="36">
        <v>1626</v>
      </c>
      <c r="BI65" s="36">
        <f>SUM(BG65:BH65)</f>
        <v>18572</v>
      </c>
      <c r="BJ65" s="36">
        <v>357</v>
      </c>
      <c r="BK65" s="36">
        <v>75</v>
      </c>
      <c r="BL65" s="36">
        <f>SUM(BI65:BJ65)</f>
        <v>18929</v>
      </c>
      <c r="BM65" s="33">
        <v>30700</v>
      </c>
      <c r="BN65" s="46"/>
      <c r="BO65" s="46"/>
      <c r="BP65" s="43"/>
      <c r="BQ65" s="37">
        <v>984060</v>
      </c>
      <c r="BR65" s="37">
        <v>1374668</v>
      </c>
      <c r="BS65" s="38"/>
      <c r="BT65" s="38"/>
      <c r="BU65" s="37">
        <v>85217</v>
      </c>
      <c r="BV65" s="37">
        <v>840061</v>
      </c>
      <c r="BW65" s="37">
        <v>2691313</v>
      </c>
      <c r="BX65" s="37">
        <f>SUM(BQ65+BR65+BU65+BV65+BW65)</f>
        <v>5975319</v>
      </c>
      <c r="BY65" s="43"/>
      <c r="BZ65" s="34"/>
      <c r="CA65" s="29">
        <v>668</v>
      </c>
      <c r="CB65" s="29">
        <v>631</v>
      </c>
      <c r="CC65" s="34"/>
      <c r="CD65" s="29">
        <v>930</v>
      </c>
      <c r="CE65" s="29">
        <v>829.3</v>
      </c>
      <c r="CF65" s="35"/>
      <c r="CG65" s="29">
        <v>1605</v>
      </c>
      <c r="CH65" s="29">
        <v>1567</v>
      </c>
      <c r="CI65" s="35"/>
      <c r="CJ65" s="29">
        <v>9863</v>
      </c>
      <c r="CK65" s="29">
        <v>8172</v>
      </c>
      <c r="CL65" s="35"/>
      <c r="CM65" s="29">
        <v>441</v>
      </c>
      <c r="CN65" s="29">
        <v>296</v>
      </c>
      <c r="CO65" s="29">
        <f>(CG65+CJ65+CM65)</f>
        <v>11909</v>
      </c>
      <c r="CP65" s="29">
        <f>(CH65+CK65+CN65)</f>
        <v>10035</v>
      </c>
      <c r="CQ65" s="35"/>
      <c r="CR65" s="29">
        <v>176</v>
      </c>
      <c r="CS65" s="29">
        <v>23</v>
      </c>
      <c r="CT65" s="39">
        <v>619</v>
      </c>
      <c r="CU65" s="35"/>
      <c r="CV65" s="29">
        <f>(CA65+CD65+CO65)</f>
        <v>13507</v>
      </c>
      <c r="CW65" s="40">
        <f>(CB65+CE65+CP65)</f>
        <v>11495.3</v>
      </c>
      <c r="CX65" s="39"/>
    </row>
    <row r="66" spans="1:102" s="13" customFormat="1" ht="13.5" customHeight="1">
      <c r="A66" s="129" t="s">
        <v>170</v>
      </c>
      <c r="B66" s="119"/>
      <c r="C66" s="29">
        <v>3</v>
      </c>
      <c r="D66" s="33"/>
      <c r="E66" s="30">
        <v>86</v>
      </c>
      <c r="F66" s="29">
        <v>2472</v>
      </c>
      <c r="G66" s="29">
        <v>69</v>
      </c>
      <c r="H66" s="29">
        <v>25</v>
      </c>
      <c r="I66" s="43"/>
      <c r="J66" s="31">
        <v>39</v>
      </c>
      <c r="K66" s="31">
        <v>3</v>
      </c>
      <c r="L66" s="31">
        <v>49.8</v>
      </c>
      <c r="M66" s="31">
        <v>0</v>
      </c>
      <c r="N66" s="31">
        <v>5</v>
      </c>
      <c r="O66" s="31">
        <f>SUM(J66:N66)</f>
        <v>96.8</v>
      </c>
      <c r="P66" s="32"/>
      <c r="Q66" s="32"/>
      <c r="R66" s="110"/>
      <c r="S66" s="32"/>
      <c r="T66" s="32"/>
      <c r="U66" s="32"/>
      <c r="V66" s="32"/>
      <c r="W66" s="32"/>
      <c r="X66" s="32"/>
      <c r="Y66" s="32"/>
      <c r="Z66" s="32"/>
      <c r="AA66" s="43"/>
      <c r="AB66" s="12"/>
      <c r="AC66" s="12"/>
      <c r="AD66" s="33">
        <v>355904</v>
      </c>
      <c r="AE66" s="33">
        <v>131756</v>
      </c>
      <c r="AF66" s="34"/>
      <c r="AG66" s="29">
        <v>2326</v>
      </c>
      <c r="AH66" s="29">
        <v>2040</v>
      </c>
      <c r="AI66" s="29">
        <f>SUM(AG66:AH66)</f>
        <v>4366</v>
      </c>
      <c r="AJ66" s="29" t="s">
        <v>109</v>
      </c>
      <c r="AK66" s="29" t="s">
        <v>109</v>
      </c>
      <c r="AL66" s="29">
        <v>14813</v>
      </c>
      <c r="AM66" s="33"/>
      <c r="AN66" s="43"/>
      <c r="AO66" s="34"/>
      <c r="AP66" s="29">
        <v>11722</v>
      </c>
      <c r="AQ66" s="29">
        <v>1462</v>
      </c>
      <c r="AR66" s="29">
        <v>65</v>
      </c>
      <c r="AS66" s="29">
        <v>534600</v>
      </c>
      <c r="AT66" s="35"/>
      <c r="AU66" s="33"/>
      <c r="AV66" s="33"/>
      <c r="AW66" s="33"/>
      <c r="AX66" s="33"/>
      <c r="AY66" s="34"/>
      <c r="AZ66" s="33" t="s">
        <v>109</v>
      </c>
      <c r="BA66" s="33" t="s">
        <v>109</v>
      </c>
      <c r="BB66" s="33">
        <v>8249</v>
      </c>
      <c r="BC66" s="33">
        <v>0</v>
      </c>
      <c r="BD66" s="33">
        <v>308601</v>
      </c>
      <c r="BE66" s="34"/>
      <c r="BF66" s="36">
        <v>32</v>
      </c>
      <c r="BG66" s="36">
        <v>18562</v>
      </c>
      <c r="BH66" s="36">
        <v>3287</v>
      </c>
      <c r="BI66" s="63">
        <f>SUM(BG66:BH66)</f>
        <v>21849</v>
      </c>
      <c r="BJ66" s="63" t="s">
        <v>109</v>
      </c>
      <c r="BK66" s="36">
        <v>30</v>
      </c>
      <c r="BL66" s="36">
        <f>SUM(BI66:BJ66)</f>
        <v>21849</v>
      </c>
      <c r="BM66" s="33" t="s">
        <v>109</v>
      </c>
      <c r="BN66" s="46"/>
      <c r="BO66" s="46"/>
      <c r="BP66" s="43"/>
      <c r="BQ66" s="37">
        <v>962569</v>
      </c>
      <c r="BR66" s="37">
        <v>1475971</v>
      </c>
      <c r="BS66" s="38"/>
      <c r="BT66" s="38"/>
      <c r="BU66" s="37">
        <v>16106</v>
      </c>
      <c r="BV66" s="37">
        <v>666108</v>
      </c>
      <c r="BW66" s="37">
        <v>2938633</v>
      </c>
      <c r="BX66" s="37">
        <f>SUM(BQ66+BR66+BU66+BV66+BW66)</f>
        <v>6059387</v>
      </c>
      <c r="BY66" s="43"/>
      <c r="BZ66" s="34"/>
      <c r="CA66" s="29">
        <v>509</v>
      </c>
      <c r="CB66" s="29">
        <v>490</v>
      </c>
      <c r="CC66" s="34"/>
      <c r="CD66" s="29">
        <v>708</v>
      </c>
      <c r="CE66" s="29">
        <v>765</v>
      </c>
      <c r="CF66" s="35"/>
      <c r="CG66" s="29">
        <v>2598</v>
      </c>
      <c r="CH66" s="29">
        <v>2200</v>
      </c>
      <c r="CI66" s="35"/>
      <c r="CJ66" s="29">
        <v>11154</v>
      </c>
      <c r="CK66" s="29">
        <v>9702</v>
      </c>
      <c r="CL66" s="35"/>
      <c r="CM66" s="29" t="s">
        <v>109</v>
      </c>
      <c r="CN66" s="29">
        <v>140</v>
      </c>
      <c r="CO66" s="29">
        <v>13752</v>
      </c>
      <c r="CP66" s="29">
        <f>(CH66+CK66+CN66)</f>
        <v>12042</v>
      </c>
      <c r="CQ66" s="35"/>
      <c r="CR66" s="29">
        <v>90</v>
      </c>
      <c r="CS66" s="29">
        <v>45</v>
      </c>
      <c r="CT66" s="39"/>
      <c r="CU66" s="35"/>
      <c r="CV66" s="29">
        <f>(CA66+CD66+CO66)</f>
        <v>14969</v>
      </c>
      <c r="CW66" s="40">
        <f>(CB66+CE66+CP66)</f>
        <v>13297</v>
      </c>
      <c r="CX66" s="39"/>
    </row>
  </sheetData>
  <printOptions gridLines="1"/>
  <pageMargins left="0.5905511811023623" right="0.5905511811023623" top="0.5905511811023623" bottom="0.5905511811023623" header="0.5118110236220472" footer="0.5118110236220472"/>
  <pageSetup fitToHeight="2" fitToWidth="10" horizontalDpi="600" verticalDpi="600" orientation="landscape" paperSize="9" scale="90" r:id="rId1"/>
  <headerFooter alignWithMargins="0">
    <oddFooter>&amp;C&amp;"Arial,Regular"Page &amp;P - Updated 28 September 2005</oddFooter>
  </headerFooter>
  <rowBreaks count="1" manualBreakCount="1">
    <brk id="35" max="65535" man="1"/>
  </rowBreaks>
  <colBreaks count="6" manualBreakCount="6">
    <brk id="15" max="65535" man="1"/>
    <brk id="26" max="65535" man="1"/>
    <brk id="39" max="65535" man="1"/>
    <brk id="53" max="65535" man="1"/>
    <brk id="65" max="65535" man="1"/>
    <brk id="7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CAUL Executive Officer</cp:lastModifiedBy>
  <cp:lastPrinted>2005-10-26T08:12:54Z</cp:lastPrinted>
  <dcterms:created xsi:type="dcterms:W3CDTF">1998-02-18T02:42:27Z</dcterms:created>
  <dcterms:modified xsi:type="dcterms:W3CDTF">2005-10-26T08:13:18Z</dcterms:modified>
  <cp:category/>
  <cp:version/>
  <cp:contentType/>
  <cp:contentStatus/>
</cp:coreProperties>
</file>